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Override PartName="/xl/embeddings/oleObject5.bin" ContentType="application/vnd.openxmlformats-officedocument.oleObject"/>
  <Override PartName="/xl/drawings/drawing6.xml" ContentType="application/vnd.openxmlformats-officedocument.drawing+xml"/>
  <Override PartName="/xl/embeddings/oleObject6.bin" ContentType="application/vnd.openxmlformats-officedocument.oleObject"/>
  <Override PartName="/xl/drawings/drawing7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rbano 1\Documents\A Documentos\1 RONDON OBRAS\2022 ESTRADAS VICINAIS 4 M - CONSTRUFAZ\CONTRUFAZ BM 04\"/>
    </mc:Choice>
  </mc:AlternateContent>
  <bookViews>
    <workbookView xWindow="0" yWindow="0" windowWidth="20490" windowHeight="7050" tabRatio="783" activeTab="3"/>
  </bookViews>
  <sheets>
    <sheet name="MED 01" sheetId="28" r:id="rId1"/>
    <sheet name="MED 02" sheetId="29" r:id="rId2"/>
    <sheet name="MED 03" sheetId="30" r:id="rId3"/>
    <sheet name="MED 04" sheetId="31" r:id="rId4"/>
    <sheet name="REL FOTO" sheetId="26" r:id="rId5"/>
    <sheet name="M CALCULO" sheetId="24" r:id="rId6"/>
    <sheet name="4. BDI" sheetId="16" state="hidden" r:id="rId7"/>
    <sheet name="5. LS" sheetId="18" state="hidden" r:id="rId8"/>
  </sheets>
  <externalReferences>
    <externalReference r:id="rId9"/>
  </externalReferences>
  <definedNames>
    <definedName name="_xlnm.Print_Area" localSheetId="6">'4. BDI'!$A$1:$E$31</definedName>
    <definedName name="_xlnm.Print_Area" localSheetId="7">'5. LS'!$A$1:$E$49</definedName>
    <definedName name="_xlnm.Print_Area" localSheetId="5">'M CALCULO'!$A$1:$K$28</definedName>
    <definedName name="_xlnm.Print_Area" localSheetId="0">'MED 01'!$A$1:$N$41</definedName>
    <definedName name="_xlnm.Print_Area" localSheetId="1">'MED 02'!$A$1:$N$42</definedName>
    <definedName name="_xlnm.Print_Area" localSheetId="2">'MED 03'!$A$1:$N$44</definedName>
    <definedName name="_xlnm.Print_Area" localSheetId="3">'MED 04'!$A$1:$N$45</definedName>
    <definedName name="_xlnm.Print_Area" localSheetId="4">'REL FOTO'!$A$1:$J$12</definedName>
    <definedName name="import.recurso" hidden="1">[1]DADOS!$F$4</definedName>
    <definedName name="_xlnm.Print_Titles" localSheetId="5">'M CALCULO'!$1:$8</definedName>
    <definedName name="_xlnm.Print_Titles" localSheetId="0">'MED 01'!$1:$8</definedName>
    <definedName name="_xlnm.Print_Titles" localSheetId="1">'MED 02'!$1:$8</definedName>
    <definedName name="_xlnm.Print_Titles" localSheetId="2">'MED 03'!$1:$8</definedName>
    <definedName name="_xlnm.Print_Titles" localSheetId="3">'MED 04'!$1:$8</definedName>
    <definedName name="_xlnm.Print_Titles" localSheetId="4">'REL FOTO'!$1:$4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0" i="31" l="1"/>
  <c r="K40" i="31"/>
  <c r="L37" i="31"/>
  <c r="L36" i="31"/>
  <c r="L35" i="31"/>
  <c r="L34" i="31"/>
  <c r="H23" i="30" l="1"/>
  <c r="H20" i="30"/>
  <c r="H22" i="30"/>
  <c r="K38" i="31" l="1"/>
  <c r="L18" i="24"/>
  <c r="L19" i="24"/>
  <c r="L20" i="24"/>
  <c r="L21" i="24"/>
  <c r="L22" i="24"/>
  <c r="L23" i="24"/>
  <c r="L17" i="24"/>
  <c r="K17" i="31"/>
  <c r="K21" i="31"/>
  <c r="J14" i="31"/>
  <c r="J13" i="31"/>
  <c r="J12" i="31"/>
  <c r="J11" i="31"/>
  <c r="G34" i="31"/>
  <c r="C34" i="31"/>
  <c r="K23" i="31"/>
  <c r="F23" i="31"/>
  <c r="K22" i="31"/>
  <c r="F22" i="31"/>
  <c r="F21" i="31"/>
  <c r="K20" i="31"/>
  <c r="F20" i="31"/>
  <c r="K19" i="31"/>
  <c r="F19" i="31"/>
  <c r="K18" i="31"/>
  <c r="F18" i="31"/>
  <c r="F17" i="31"/>
  <c r="H14" i="31"/>
  <c r="I14" i="31" s="1"/>
  <c r="G14" i="31"/>
  <c r="F14" i="31"/>
  <c r="H13" i="31"/>
  <c r="K13" i="31" s="1"/>
  <c r="G13" i="31"/>
  <c r="F13" i="31"/>
  <c r="I12" i="31"/>
  <c r="H12" i="31"/>
  <c r="K12" i="31" s="1"/>
  <c r="L12" i="31" s="1"/>
  <c r="G12" i="31"/>
  <c r="F12" i="31"/>
  <c r="K11" i="31"/>
  <c r="H11" i="31"/>
  <c r="I11" i="31" s="1"/>
  <c r="G11" i="31"/>
  <c r="F11" i="31"/>
  <c r="O22" i="30"/>
  <c r="O20" i="30"/>
  <c r="O17" i="30"/>
  <c r="O19" i="30"/>
  <c r="O21" i="30" s="1"/>
  <c r="H18" i="30"/>
  <c r="H19" i="30"/>
  <c r="K20" i="30"/>
  <c r="H21" i="30"/>
  <c r="H17" i="30"/>
  <c r="K17" i="30" s="1"/>
  <c r="K21" i="30"/>
  <c r="J12" i="30"/>
  <c r="J13" i="30"/>
  <c r="J14" i="30"/>
  <c r="J11" i="30"/>
  <c r="G14" i="30"/>
  <c r="G12" i="30"/>
  <c r="G13" i="30"/>
  <c r="I13" i="30" s="1"/>
  <c r="G11" i="30"/>
  <c r="L11" i="29"/>
  <c r="J14" i="29"/>
  <c r="J13" i="29"/>
  <c r="J12" i="29"/>
  <c r="J11" i="29"/>
  <c r="J18" i="29"/>
  <c r="J19" i="29"/>
  <c r="J20" i="29"/>
  <c r="J21" i="29"/>
  <c r="J22" i="29"/>
  <c r="J23" i="29"/>
  <c r="J17" i="29"/>
  <c r="I12" i="29"/>
  <c r="I13" i="29"/>
  <c r="I14" i="29"/>
  <c r="I11" i="29"/>
  <c r="C34" i="30"/>
  <c r="G34" i="30" s="1"/>
  <c r="K23" i="30"/>
  <c r="F23" i="30"/>
  <c r="K22" i="30"/>
  <c r="F22" i="30"/>
  <c r="F21" i="30"/>
  <c r="F20" i="30"/>
  <c r="K19" i="30"/>
  <c r="F19" i="30"/>
  <c r="K18" i="30"/>
  <c r="F18" i="30"/>
  <c r="F17" i="30"/>
  <c r="H14" i="30"/>
  <c r="I14" i="30" s="1"/>
  <c r="F14" i="30"/>
  <c r="K13" i="30"/>
  <c r="L13" i="30" s="1"/>
  <c r="H13" i="30"/>
  <c r="F13" i="30"/>
  <c r="H12" i="30"/>
  <c r="K12" i="30" s="1"/>
  <c r="L12" i="30" s="1"/>
  <c r="N12" i="30" s="1"/>
  <c r="F12" i="30"/>
  <c r="H11" i="30"/>
  <c r="K11" i="30" s="1"/>
  <c r="F11" i="30"/>
  <c r="E12" i="24"/>
  <c r="E13" i="24"/>
  <c r="E14" i="24"/>
  <c r="E11" i="24"/>
  <c r="G18" i="24"/>
  <c r="K18" i="24" s="1"/>
  <c r="K18" i="29" s="1"/>
  <c r="L18" i="29" s="1"/>
  <c r="N18" i="29" s="1"/>
  <c r="G23" i="29"/>
  <c r="F23" i="29"/>
  <c r="F22" i="29"/>
  <c r="F21" i="29"/>
  <c r="F20" i="29"/>
  <c r="F19" i="29"/>
  <c r="F18" i="29"/>
  <c r="F17" i="29"/>
  <c r="F14" i="29"/>
  <c r="F13" i="29"/>
  <c r="F12" i="29"/>
  <c r="F11" i="29"/>
  <c r="F26" i="29" s="1"/>
  <c r="G32" i="29" s="1"/>
  <c r="G12" i="29"/>
  <c r="K23" i="24"/>
  <c r="K17" i="24"/>
  <c r="K17" i="29" s="1"/>
  <c r="L17" i="29" s="1"/>
  <c r="N17" i="29" s="1"/>
  <c r="K14" i="24"/>
  <c r="H14" i="29" s="1"/>
  <c r="K14" i="29" s="1"/>
  <c r="L14" i="29" s="1"/>
  <c r="N14" i="29" s="1"/>
  <c r="K13" i="24"/>
  <c r="H13" i="29" s="1"/>
  <c r="K13" i="29" s="1"/>
  <c r="L13" i="29" s="1"/>
  <c r="N13" i="29" s="1"/>
  <c r="K12" i="24"/>
  <c r="H12" i="29" s="1"/>
  <c r="K12" i="29" s="1"/>
  <c r="K11" i="24"/>
  <c r="G11" i="29" s="1"/>
  <c r="K23" i="28"/>
  <c r="L23" i="28" s="1"/>
  <c r="M23" i="28" s="1"/>
  <c r="F23" i="28"/>
  <c r="F22" i="28"/>
  <c r="F21" i="28"/>
  <c r="F20" i="28"/>
  <c r="F19" i="28"/>
  <c r="F18" i="28"/>
  <c r="F17" i="28"/>
  <c r="F12" i="28"/>
  <c r="F13" i="28"/>
  <c r="F14" i="28"/>
  <c r="E23" i="24" l="1"/>
  <c r="L13" i="31"/>
  <c r="K14" i="31"/>
  <c r="L14" i="31" s="1"/>
  <c r="L11" i="31"/>
  <c r="I17" i="29"/>
  <c r="G18" i="30"/>
  <c r="I18" i="30" s="1"/>
  <c r="J17" i="30"/>
  <c r="G18" i="31"/>
  <c r="I18" i="31" s="1"/>
  <c r="I18" i="29"/>
  <c r="J18" i="30"/>
  <c r="L18" i="30" s="1"/>
  <c r="M18" i="30" s="1"/>
  <c r="E18" i="24"/>
  <c r="G17" i="31"/>
  <c r="I17" i="31" s="1"/>
  <c r="J18" i="31"/>
  <c r="L18" i="31" s="1"/>
  <c r="G17" i="30"/>
  <c r="I17" i="30" s="1"/>
  <c r="J17" i="31"/>
  <c r="L17" i="31" s="1"/>
  <c r="E17" i="24"/>
  <c r="N14" i="31"/>
  <c r="M14" i="31"/>
  <c r="M11" i="31"/>
  <c r="N12" i="31"/>
  <c r="M12" i="31"/>
  <c r="N11" i="31"/>
  <c r="N13" i="31"/>
  <c r="M13" i="31"/>
  <c r="F26" i="31"/>
  <c r="G32" i="31" s="1"/>
  <c r="K34" i="31" s="1"/>
  <c r="I13" i="31"/>
  <c r="I12" i="30"/>
  <c r="K14" i="30"/>
  <c r="L14" i="30" s="1"/>
  <c r="I11" i="30"/>
  <c r="M13" i="30"/>
  <c r="L17" i="30"/>
  <c r="N17" i="30" s="1"/>
  <c r="M14" i="30"/>
  <c r="L12" i="29"/>
  <c r="N12" i="29" s="1"/>
  <c r="J26" i="29"/>
  <c r="N14" i="30"/>
  <c r="F26" i="30"/>
  <c r="G32" i="30" s="1"/>
  <c r="K34" i="30" s="1"/>
  <c r="N13" i="30"/>
  <c r="M12" i="30"/>
  <c r="K38" i="30"/>
  <c r="L11" i="30"/>
  <c r="G19" i="24"/>
  <c r="H11" i="29"/>
  <c r="K11" i="29" s="1"/>
  <c r="G18" i="29"/>
  <c r="K22" i="28"/>
  <c r="L22" i="28" s="1"/>
  <c r="M22" i="28" s="1"/>
  <c r="G22" i="29"/>
  <c r="K21" i="28"/>
  <c r="L21" i="28" s="1"/>
  <c r="N21" i="28" s="1"/>
  <c r="G21" i="29"/>
  <c r="K18" i="28"/>
  <c r="L18" i="28" s="1"/>
  <c r="M18" i="28" s="1"/>
  <c r="G13" i="29"/>
  <c r="K13" i="28"/>
  <c r="L13" i="28" s="1"/>
  <c r="M13" i="28" s="1"/>
  <c r="K14" i="28"/>
  <c r="L14" i="28" s="1"/>
  <c r="M14" i="28" s="1"/>
  <c r="G14" i="29"/>
  <c r="M13" i="29"/>
  <c r="M17" i="29"/>
  <c r="K36" i="29"/>
  <c r="M12" i="29"/>
  <c r="M14" i="29"/>
  <c r="M18" i="29"/>
  <c r="N23" i="28"/>
  <c r="M21" i="28"/>
  <c r="K23" i="29" l="1"/>
  <c r="I23" i="29"/>
  <c r="G23" i="31"/>
  <c r="I23" i="31" s="1"/>
  <c r="G23" i="30"/>
  <c r="I23" i="30" s="1"/>
  <c r="K26" i="31"/>
  <c r="N18" i="30"/>
  <c r="N17" i="31"/>
  <c r="M17" i="31"/>
  <c r="M18" i="31"/>
  <c r="N18" i="31"/>
  <c r="G44" i="31"/>
  <c r="K39" i="31"/>
  <c r="K26" i="30"/>
  <c r="G43" i="30" s="1"/>
  <c r="M17" i="30"/>
  <c r="N11" i="30"/>
  <c r="M11" i="30"/>
  <c r="G20" i="24"/>
  <c r="K19" i="24"/>
  <c r="N18" i="28"/>
  <c r="N22" i="28"/>
  <c r="K20" i="28"/>
  <c r="L20" i="28" s="1"/>
  <c r="G20" i="29"/>
  <c r="K19" i="28"/>
  <c r="L19" i="28" s="1"/>
  <c r="G19" i="29"/>
  <c r="K17" i="28"/>
  <c r="L17" i="28" s="1"/>
  <c r="G17" i="29"/>
  <c r="N14" i="28"/>
  <c r="N13" i="28"/>
  <c r="N11" i="29"/>
  <c r="M11" i="29"/>
  <c r="K12" i="28"/>
  <c r="L12" i="28" s="1"/>
  <c r="K11" i="28"/>
  <c r="L11" i="28" s="1"/>
  <c r="L23" i="29" l="1"/>
  <c r="J23" i="30"/>
  <c r="L23" i="30" s="1"/>
  <c r="J23" i="31"/>
  <c r="L23" i="31" s="1"/>
  <c r="C36" i="30"/>
  <c r="G36" i="30" s="1"/>
  <c r="K36" i="30" s="1"/>
  <c r="C36" i="31"/>
  <c r="G36" i="31" s="1"/>
  <c r="O26" i="31"/>
  <c r="O27" i="31"/>
  <c r="C37" i="31"/>
  <c r="G37" i="31" s="1"/>
  <c r="K37" i="31" s="1"/>
  <c r="E19" i="24"/>
  <c r="K20" i="24"/>
  <c r="G21" i="24"/>
  <c r="M20" i="28"/>
  <c r="N20" i="28"/>
  <c r="M19" i="28"/>
  <c r="N19" i="28"/>
  <c r="M17" i="28"/>
  <c r="N17" i="28"/>
  <c r="M12" i="28"/>
  <c r="N12" i="28"/>
  <c r="N23" i="31" l="1"/>
  <c r="M23" i="31"/>
  <c r="N23" i="30"/>
  <c r="M23" i="30"/>
  <c r="N23" i="29"/>
  <c r="M23" i="29"/>
  <c r="O28" i="31"/>
  <c r="E20" i="24"/>
  <c r="K19" i="29"/>
  <c r="G19" i="31"/>
  <c r="I19" i="31" s="1"/>
  <c r="I19" i="29"/>
  <c r="G19" i="30"/>
  <c r="I19" i="30" s="1"/>
  <c r="K36" i="31"/>
  <c r="K21" i="24"/>
  <c r="K22" i="24"/>
  <c r="F11" i="28"/>
  <c r="J26" i="28"/>
  <c r="E22" i="24" l="1"/>
  <c r="E21" i="24"/>
  <c r="L19" i="29"/>
  <c r="J19" i="30"/>
  <c r="J19" i="31"/>
  <c r="K20" i="29"/>
  <c r="I20" i="29"/>
  <c r="G20" i="31"/>
  <c r="I20" i="31" s="1"/>
  <c r="G20" i="30"/>
  <c r="I20" i="30" s="1"/>
  <c r="N11" i="28"/>
  <c r="M11" i="28"/>
  <c r="F26" i="28"/>
  <c r="G32" i="28" s="1"/>
  <c r="K35" i="28" s="1"/>
  <c r="K26" i="28"/>
  <c r="L19" i="31" l="1"/>
  <c r="K21" i="29"/>
  <c r="G21" i="30"/>
  <c r="I21" i="30" s="1"/>
  <c r="G21" i="31"/>
  <c r="I21" i="31" s="1"/>
  <c r="I21" i="29"/>
  <c r="L19" i="30"/>
  <c r="J20" i="30"/>
  <c r="L20" i="30" s="1"/>
  <c r="J20" i="31"/>
  <c r="L20" i="31" s="1"/>
  <c r="L20" i="29"/>
  <c r="M19" i="29"/>
  <c r="N19" i="29"/>
  <c r="K22" i="29"/>
  <c r="I22" i="29"/>
  <c r="G22" i="31"/>
  <c r="I22" i="31" s="1"/>
  <c r="G22" i="30"/>
  <c r="I22" i="30" s="1"/>
  <c r="G40" i="28"/>
  <c r="C34" i="29"/>
  <c r="C34" i="28"/>
  <c r="G34" i="28" s="1"/>
  <c r="L26" i="28"/>
  <c r="N26" i="28" s="1"/>
  <c r="M26" i="28"/>
  <c r="N20" i="29" l="1"/>
  <c r="M20" i="29"/>
  <c r="N19" i="30"/>
  <c r="M19" i="30"/>
  <c r="L21" i="29"/>
  <c r="J21" i="31"/>
  <c r="L21" i="31" s="1"/>
  <c r="J21" i="30"/>
  <c r="K26" i="29"/>
  <c r="L22" i="29"/>
  <c r="J22" i="31"/>
  <c r="L22" i="31" s="1"/>
  <c r="L26" i="31" s="1"/>
  <c r="N26" i="31" s="1"/>
  <c r="J22" i="30"/>
  <c r="L22" i="30" s="1"/>
  <c r="M20" i="31"/>
  <c r="N20" i="31"/>
  <c r="N19" i="31"/>
  <c r="M19" i="31"/>
  <c r="N20" i="30"/>
  <c r="M20" i="30"/>
  <c r="G34" i="29"/>
  <c r="C36" i="28"/>
  <c r="K34" i="28"/>
  <c r="K36" i="28" s="1"/>
  <c r="G36" i="28"/>
  <c r="G38" i="28" s="1"/>
  <c r="K38" i="28" s="1"/>
  <c r="J26" i="31" l="1"/>
  <c r="N21" i="29"/>
  <c r="M21" i="29"/>
  <c r="C35" i="30"/>
  <c r="C35" i="31"/>
  <c r="G41" i="29"/>
  <c r="C35" i="29"/>
  <c r="L26" i="29"/>
  <c r="N26" i="29" s="1"/>
  <c r="N22" i="29"/>
  <c r="M22" i="29"/>
  <c r="N22" i="30"/>
  <c r="M22" i="30"/>
  <c r="L21" i="30"/>
  <c r="J26" i="30"/>
  <c r="M22" i="31"/>
  <c r="N22" i="31"/>
  <c r="N21" i="31"/>
  <c r="M21" i="31"/>
  <c r="O35" i="29"/>
  <c r="K34" i="29"/>
  <c r="D15" i="16"/>
  <c r="D22" i="16" s="1"/>
  <c r="M26" i="29" l="1"/>
  <c r="M26" i="31"/>
  <c r="N21" i="30"/>
  <c r="M21" i="30"/>
  <c r="M26" i="30" s="1"/>
  <c r="L26" i="30"/>
  <c r="N26" i="30" s="1"/>
  <c r="G35" i="29"/>
  <c r="C37" i="29"/>
  <c r="G35" i="30"/>
  <c r="C39" i="30"/>
  <c r="G35" i="31"/>
  <c r="C40" i="31"/>
  <c r="D46" i="18"/>
  <c r="D40" i="18"/>
  <c r="D32" i="18"/>
  <c r="D19" i="18"/>
  <c r="O36" i="30" l="1"/>
  <c r="K35" i="30"/>
  <c r="K39" i="30" s="1"/>
  <c r="G39" i="30"/>
  <c r="G41" i="30" s="1"/>
  <c r="K41" i="30" s="1"/>
  <c r="O36" i="31"/>
  <c r="K35" i="31"/>
  <c r="G40" i="31"/>
  <c r="G42" i="31" s="1"/>
  <c r="K42" i="31" s="1"/>
  <c r="K35" i="29"/>
  <c r="K37" i="29" s="1"/>
  <c r="G37" i="29"/>
  <c r="G39" i="29" s="1"/>
  <c r="K39" i="29" s="1"/>
  <c r="D48" i="18"/>
</calcChain>
</file>

<file path=xl/sharedStrings.xml><?xml version="1.0" encoding="utf-8"?>
<sst xmlns="http://schemas.openxmlformats.org/spreadsheetml/2006/main" count="529" uniqueCount="205">
  <si>
    <t>%</t>
  </si>
  <si>
    <t>ITEM</t>
  </si>
  <si>
    <t>DISCRIMINAÇÃO</t>
  </si>
  <si>
    <t>INSS</t>
  </si>
  <si>
    <t>INCRA</t>
  </si>
  <si>
    <t>SEBRAE</t>
  </si>
  <si>
    <t>FGTS</t>
  </si>
  <si>
    <t>SENAI</t>
  </si>
  <si>
    <t>SESI</t>
  </si>
  <si>
    <t xml:space="preserve"> ENCARGOS SOCIAS BÁSICOS COM DESONERAÇÃO</t>
  </si>
  <si>
    <t>HORISTA</t>
  </si>
  <si>
    <t>GRUPO A</t>
  </si>
  <si>
    <t>A1</t>
  </si>
  <si>
    <t>A2</t>
  </si>
  <si>
    <t>A3</t>
  </si>
  <si>
    <t>A4</t>
  </si>
  <si>
    <t>A5</t>
  </si>
  <si>
    <t>A6</t>
  </si>
  <si>
    <t>Salário Educação</t>
  </si>
  <si>
    <t>A7</t>
  </si>
  <si>
    <t>Seguro Contra Acidentes de Trabalho</t>
  </si>
  <si>
    <t>A8</t>
  </si>
  <si>
    <t>A9</t>
  </si>
  <si>
    <t>SECONCI</t>
  </si>
  <si>
    <t>Total de encargos sociais básicos - Grupo A</t>
  </si>
  <si>
    <t>GRUPO B</t>
  </si>
  <si>
    <t>B1</t>
  </si>
  <si>
    <t>Repouso Semanal Remunerado</t>
  </si>
  <si>
    <t>B2</t>
  </si>
  <si>
    <t>Feriados</t>
  </si>
  <si>
    <t>B3</t>
  </si>
  <si>
    <t>Auxílio - Enfermidade</t>
  </si>
  <si>
    <t>B4</t>
  </si>
  <si>
    <t>13º Salário</t>
  </si>
  <si>
    <t>B5</t>
  </si>
  <si>
    <t>Licença Paternidade</t>
  </si>
  <si>
    <t>B6</t>
  </si>
  <si>
    <t>Faltas Justificadas</t>
  </si>
  <si>
    <t>B7</t>
  </si>
  <si>
    <t>Dias de Chuvas</t>
  </si>
  <si>
    <t>B8</t>
  </si>
  <si>
    <t>Auxílio Acidente de Trabalho</t>
  </si>
  <si>
    <t>B9</t>
  </si>
  <si>
    <t>Férias Gozadas</t>
  </si>
  <si>
    <t>B10</t>
  </si>
  <si>
    <t>Salário Maternidade</t>
  </si>
  <si>
    <t>Total de encargos sociais que receb, incidências do Grupo A</t>
  </si>
  <si>
    <t>GRUPO C</t>
  </si>
  <si>
    <t>C1</t>
  </si>
  <si>
    <t>Aviso Prévio Indenizado</t>
  </si>
  <si>
    <t>C2</t>
  </si>
  <si>
    <t>Aviso Prévio Trabalhado</t>
  </si>
  <si>
    <t>C3</t>
  </si>
  <si>
    <t>Férias Indenizadas</t>
  </si>
  <si>
    <t>C4</t>
  </si>
  <si>
    <t>Depósito Rescisão Sem Justa Causa</t>
  </si>
  <si>
    <t>C5</t>
  </si>
  <si>
    <t>Indenização Adicional</t>
  </si>
  <si>
    <t xml:space="preserve">Total dos encargos sociais que não recebem as incidências de A </t>
  </si>
  <si>
    <t>GRUPO D</t>
  </si>
  <si>
    <t>D1</t>
  </si>
  <si>
    <t>Reincidência de Grupo A sobre Grupo B</t>
  </si>
  <si>
    <t>D2</t>
  </si>
  <si>
    <t>Reincidência de Grupo A sobre Aviso Prévio Trabalhado e</t>
  </si>
  <si>
    <t>Reincidência do FGTS sobre Aviso Prévio Indenizado</t>
  </si>
  <si>
    <t>Total do Grupo D</t>
  </si>
  <si>
    <t>TOTAL DOS ENCARGOS SOCIAS BÁSICOS</t>
  </si>
  <si>
    <t>Despesas Financeiras</t>
  </si>
  <si>
    <t>Contribuição Patronal INSS</t>
  </si>
  <si>
    <t>R$</t>
  </si>
  <si>
    <t xml:space="preserve">TABELA DE COMPOSIÇÃO DE ENCARGOS E BDI </t>
  </si>
  <si>
    <t>CONSTRUÇÃO DE COBERTURA DE QUADRA</t>
  </si>
  <si>
    <t>DO MUNICÍPIO DE MARABÁ/PA</t>
  </si>
  <si>
    <t>TABELA DE COMPOSIÇÃO DE ENCARGOS E BDI (%)</t>
  </si>
  <si>
    <t>COMPONENTES DO BDI (%)</t>
  </si>
  <si>
    <t>VALORES MÁXIMOS ADMITIDOS (%)</t>
  </si>
  <si>
    <t>Risco</t>
  </si>
  <si>
    <t>COFINS</t>
  </si>
  <si>
    <t>PIS/PASEP</t>
  </si>
  <si>
    <t>VALOR FINAL DO BDI % (Após aplicação da Fórmula)</t>
  </si>
  <si>
    <t>AC = Taxa de rateio da Administração;</t>
  </si>
  <si>
    <t>DF = Taxa das despesas financeiras;</t>
  </si>
  <si>
    <t>R = Taxa de risco, seguro e garantia do empreendimento;</t>
  </si>
  <si>
    <t>I = Taxa de tributos;</t>
  </si>
  <si>
    <t>L = Taxa de lucro.</t>
  </si>
  <si>
    <t>CALCULO DO BDI PARA SERVIÇOS:</t>
  </si>
  <si>
    <r>
      <t xml:space="preserve">           </t>
    </r>
    <r>
      <rPr>
        <sz val="9"/>
        <color theme="1"/>
        <rFont val="Wingdings"/>
        <charset val="2"/>
      </rPr>
      <t>è</t>
    </r>
    <r>
      <rPr>
        <sz val="9"/>
        <color theme="1"/>
        <rFont val="Cambria"/>
        <family val="1"/>
      </rPr>
      <t xml:space="preserve">            </t>
    </r>
    <r>
      <rPr>
        <b/>
        <sz val="9"/>
        <color theme="1"/>
        <rFont val="Cambria"/>
        <family val="1"/>
      </rPr>
      <t xml:space="preserve"> 25,70000000</t>
    </r>
  </si>
  <si>
    <t>OBSERVAÇÕES:</t>
  </si>
  <si>
    <t>1- De acordo com a legislação, as taxas de leis sociais incidem sobre os preços de mão-de-obra. A discriminação dos fatores que as compõem e a determinação das taxas de risco, inerentes aos contratos de trabalho podem ajudar no estabelecimento de um critério ou orientação para a elaboração do orçamento de cada empresa.</t>
  </si>
  <si>
    <t>2- Na composição de leis sociais não foram considerados alguns itens pela dificuldade em aferi-los ou pela sua baixa representatividade no cálculo:</t>
  </si>
  <si>
    <t>2.1- Dispensa do empregado no mês que antecede o dissídio;</t>
  </si>
  <si>
    <t>2.2- Assistências gratuita aos filhos e dependentes dos empregados em creches e pré-escolas.</t>
  </si>
  <si>
    <t>3- Após os cálculos dos custos diretos, há necessidade de uma previsão dos custos indiretos envolvidos na administração do negócio da empresa executante. Tal previsão geralmente é feita com base na aplicação da taxa de B.D.I - Benefícios e Despesas Indiretas.</t>
  </si>
  <si>
    <t>3.1- Deverá ser apresentado de forma detalhada, admitindo-se em sua composição exclusivamente os seguintes itens: garantia, riscos, despesas financeiras, administração central, tributos e lucro.</t>
  </si>
  <si>
    <t>4- Os itens abaixo não são considerados em nosso estudo de leis e devem ser incluídos nas Despesas Indiretas:</t>
  </si>
  <si>
    <t>4.1- PIS/ PASEP, pela sua similaridade com um imposto, uma vez que incide sobre as receitas operacionais;</t>
  </si>
  <si>
    <t>4.2- COFINS, uma vez que incide sobre a Receita Bruta.</t>
  </si>
  <si>
    <t>5- Administração local, instalação de canteiro, acampamento, mobilização e desmobilização (de mão-de-obra e de equipamentos) devem compor os custos diretos da obra.</t>
  </si>
  <si>
    <t>6- Tributos de natureza personalística, como IRPJ e CSSL, não são admitidos na composição do BDI. Quando apresentados na composição detalhada, mesmo se atendida a faixa de admissibilidade de 20 a 30%, deve ser solicitada exclusão desses itens ao proponente.</t>
  </si>
  <si>
    <t>I - DESPESAS INDIRETAS E LUCRO ( % )</t>
  </si>
  <si>
    <t>Garantia</t>
  </si>
  <si>
    <t>Adminstração Central</t>
  </si>
  <si>
    <t>lucro</t>
  </si>
  <si>
    <t>II - TRIBUTOS ( % )</t>
  </si>
  <si>
    <t>ISSQN (do local da obra)</t>
  </si>
  <si>
    <t>IRPJ - Não Incidente</t>
  </si>
  <si>
    <t>CSLL - Não Incidente</t>
  </si>
  <si>
    <t>Obra:</t>
  </si>
  <si>
    <t>Local:</t>
  </si>
  <si>
    <t>Licitação:</t>
  </si>
  <si>
    <t>Contrato N.º :</t>
  </si>
  <si>
    <t>Contratado:</t>
  </si>
  <si>
    <t>DESCRIÇÃO DOS SERVIÇOS</t>
  </si>
  <si>
    <t>PREVISTO NO CONTRATO</t>
  </si>
  <si>
    <t>A SER EXECUTADO</t>
  </si>
  <si>
    <t>Unid.</t>
  </si>
  <si>
    <t>Quantidade</t>
  </si>
  <si>
    <t>R$ Total</t>
  </si>
  <si>
    <t>FÍSICO</t>
  </si>
  <si>
    <t>FINANCEIRO</t>
  </si>
  <si>
    <t>Acumulado Anterior</t>
  </si>
  <si>
    <t>Executado Período</t>
  </si>
  <si>
    <t>Acumulado Atual</t>
  </si>
  <si>
    <t>Saldo Contrato</t>
  </si>
  <si>
    <t>Total Planilha</t>
  </si>
  <si>
    <t>RESUMO DAS MEDIÇÕES</t>
  </si>
  <si>
    <t>Valor Global da Obra (CONTRATO): Em Reais R$</t>
  </si>
  <si>
    <t>DATA</t>
  </si>
  <si>
    <t>1ª MEDIÇÃO</t>
  </si>
  <si>
    <t>Saldo de Contrato</t>
  </si>
  <si>
    <t>VALOR TOTAL DA NOTA FISCAL</t>
  </si>
  <si>
    <t>SERVIÇOS PRELIMINARES</t>
  </si>
  <si>
    <t>UN</t>
  </si>
  <si>
    <t>Fiscal da Prefeitura</t>
  </si>
  <si>
    <t>M2</t>
  </si>
  <si>
    <t>M3</t>
  </si>
  <si>
    <t xml:space="preserve">R$ Unit. </t>
  </si>
  <si>
    <t>Representante da Empresa Contratada</t>
  </si>
  <si>
    <t>Engenheiro da Empresa Contratada</t>
  </si>
  <si>
    <t>M3XKM</t>
  </si>
  <si>
    <t>Boletim de Medição Nº 1</t>
  </si>
  <si>
    <t>Secretário Municipal</t>
  </si>
  <si>
    <t>TOTAL ACUMULADO(R$)</t>
  </si>
  <si>
    <t>TOTAL GERAL</t>
  </si>
  <si>
    <t>TOTAL DA MEDIÇÃO(R$)</t>
  </si>
  <si>
    <t>EVOL.</t>
  </si>
  <si>
    <t>PERÍODO DE REFERÊNCIA:</t>
  </si>
  <si>
    <t>ASSINATURAS</t>
  </si>
  <si>
    <t>CÁLCULO</t>
  </si>
  <si>
    <t>COMPR.</t>
  </si>
  <si>
    <t>ALTURA</t>
  </si>
  <si>
    <t>LARGURA</t>
  </si>
  <si>
    <t>VEZES</t>
  </si>
  <si>
    <t>QUANTIDADE</t>
  </si>
  <si>
    <t>TOTAL</t>
  </si>
  <si>
    <t>2.1</t>
  </si>
  <si>
    <t>2.3</t>
  </si>
  <si>
    <t>2.4</t>
  </si>
  <si>
    <t>1.1</t>
  </si>
  <si>
    <t>2.5</t>
  </si>
  <si>
    <t>2.6</t>
  </si>
  <si>
    <t>2.7</t>
  </si>
  <si>
    <t>MEMORIA DE CÁLCULO</t>
  </si>
  <si>
    <t>VALOR</t>
  </si>
  <si>
    <t xml:space="preserve">CONTRATO Nº 20220574 </t>
  </si>
  <si>
    <t>09/11/2022 À 29/11/2022</t>
  </si>
  <si>
    <t>RONDON DO PARÁ / PA</t>
  </si>
  <si>
    <t>CONCORRÊNCIA nº 3/2022-002 PMRP</t>
  </si>
  <si>
    <t>CONSTRUFAZ MAQUINAS E TERRAPLENAGEM LTDA</t>
  </si>
  <si>
    <t>Mobilização e Desmobilização de pessoal e equipamentos</t>
  </si>
  <si>
    <t>PLACA DE OBRA (PARA CONSTRUCAO CIVIL) EM CHAPA GALVANIZADA *N. 22*, ADESIVADA, DE *2,0 X 1,125* M</t>
  </si>
  <si>
    <t>EXECUÇÃO DE REFEITÓRIO EM CANTEIRO DE OBRA EM CHAPA DE MADEIRA COMPENSADA, NÃO INCLUSO MOBILIÁRIO E EQUIPAMENTOS. AF_02/2016</t>
  </si>
  <si>
    <t>Detalhamento de Projetos</t>
  </si>
  <si>
    <t>un</t>
  </si>
  <si>
    <t>MOVIMENTAÇÃO DE SOLO</t>
  </si>
  <si>
    <t>Limpeza mecanizada da camada vegetal</t>
  </si>
  <si>
    <t>m²</t>
  </si>
  <si>
    <t>Escavação, carga e transporte de material de 1ª categoria - DMT de 1.400 a 1.600 m - caminho de serviço em leito natural - com carregadeira e caminhão basculante de 14 m³</t>
  </si>
  <si>
    <t>m³</t>
  </si>
  <si>
    <t>REGULARIZAÇÃO DE SUPERFÍCIES COM MOTONIVELADORA. AF_11/2019</t>
  </si>
  <si>
    <t>Compactação de aterros a 100% do Proctor intermediário</t>
  </si>
  <si>
    <t>ESCAVACAO MECANICA SOLO 1a.CATEGORIA COM RETROESCAVADEIRA</t>
  </si>
  <si>
    <t>TRANSPORTE COM CAMINHÃO BASCULANTE DE 14 M³, EM VIA URBANA EM REVESTIMENTO PRIMÁRIO (UNIDADE: M3XKM). AF_07/2020</t>
  </si>
  <si>
    <t>COLCHAO PEDRA BRITADA No.2 PARA DRENO</t>
  </si>
  <si>
    <t>2.1.7</t>
  </si>
  <si>
    <t>1.2</t>
  </si>
  <si>
    <t>1.3</t>
  </si>
  <si>
    <t>1.4</t>
  </si>
  <si>
    <t>2.2</t>
  </si>
  <si>
    <t>CONTRATAÇÃO DE EMPRESA ESPECIALIZADA PARA EXECUÇÃO DE RECUPERAÇÃO DE ESTRADAS VICINAIS NA ZONA RURAL DO MUNICÍPIO DE RONDON DO PARÁ, CONFORME CONVÊNIO Nº 0142/2022-SETRAN, PROCESSO 2022/274924.</t>
  </si>
  <si>
    <t>2ª MEDIÇÃO</t>
  </si>
  <si>
    <t>Boletim de Medição Nº 2</t>
  </si>
  <si>
    <t>30/11/2022 À 16/12/2022</t>
  </si>
  <si>
    <t>Boletim de Medição Nº 3</t>
  </si>
  <si>
    <t>17/12/2022 À 04/05/2023</t>
  </si>
  <si>
    <t>3ª MEDIÇÃO</t>
  </si>
  <si>
    <t>05/05/2022 À 20/06/2023</t>
  </si>
  <si>
    <r>
      <rPr>
        <b/>
        <sz val="12"/>
        <color rgb="FF002060"/>
        <rFont val="Arial"/>
        <family val="2"/>
      </rPr>
      <t>PERÍODO DE REFERÊNCIA:</t>
    </r>
    <r>
      <rPr>
        <b/>
        <sz val="12"/>
        <rFont val="Arial"/>
        <family val="2"/>
      </rPr>
      <t xml:space="preserve">
05/05/2023 À 20/06/2023</t>
    </r>
  </si>
  <si>
    <t>Memória de Cálculo Nº 4</t>
  </si>
  <si>
    <t>4ª MEDIÇÃO</t>
  </si>
  <si>
    <t>Boletim de Medição Nº 4</t>
  </si>
  <si>
    <t>RELATÓRIO FOTOGRÁFICO 4</t>
  </si>
  <si>
    <r>
      <rPr>
        <b/>
        <sz val="12"/>
        <color rgb="FF002060"/>
        <rFont val="Arial"/>
        <family val="2"/>
      </rPr>
      <t>PERÍODO DE REFERÊNCIA:</t>
    </r>
    <r>
      <rPr>
        <b/>
        <sz val="12"/>
        <rFont val="Arial"/>
        <family val="2"/>
      </rPr>
      <t xml:space="preserve">
05/05/2022 À 20/06/2023</t>
    </r>
  </si>
  <si>
    <t>% fisico</t>
  </si>
  <si>
    <t>% financeiro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</si>
</sst>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(* #,##0.00_);_(* \(#,##0.00\);_(* &quot;-&quot;??_);_(@_)"/>
    <numFmt numFmtId="166" formatCode="[$R$-416]\ #,##0.00;[Red]\-[$R$-416]\ #,##0.00"/>
    <numFmt numFmtId="167" formatCode="[$-416]mmmm\-yy;@"/>
    <numFmt numFmtId="168" formatCode="[$-416]dd\-mmm\-yy;@"/>
  </numFmts>
  <fonts count="4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12"/>
      <name val="Arial"/>
      <family val="2"/>
    </font>
    <font>
      <u/>
      <sz val="10"/>
      <color indexed="12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name val="Cambria"/>
      <family val="1"/>
      <scheme val="major"/>
    </font>
    <font>
      <sz val="10"/>
      <name val="Cambria"/>
      <family val="1"/>
      <scheme val="major"/>
    </font>
    <font>
      <b/>
      <sz val="11"/>
      <name val="Cambria"/>
      <family val="1"/>
      <scheme val="major"/>
    </font>
    <font>
      <b/>
      <sz val="10"/>
      <name val="Cambria"/>
      <family val="1"/>
      <scheme val="major"/>
    </font>
    <font>
      <sz val="10"/>
      <color theme="1"/>
      <name val="Cambria"/>
      <family val="1"/>
      <scheme val="major"/>
    </font>
    <font>
      <b/>
      <sz val="10"/>
      <color theme="1"/>
      <name val="Cambria"/>
      <family val="1"/>
      <scheme val="major"/>
    </font>
    <font>
      <b/>
      <sz val="9"/>
      <name val="Arial"/>
      <family val="2"/>
    </font>
    <font>
      <b/>
      <sz val="9"/>
      <color theme="1"/>
      <name val="Cambria"/>
      <family val="1"/>
    </font>
    <font>
      <sz val="9"/>
      <color theme="1"/>
      <name val="Cambria"/>
      <family val="1"/>
    </font>
    <font>
      <sz val="9"/>
      <color rgb="FF000000"/>
      <name val="Cambria"/>
      <family val="1"/>
    </font>
    <font>
      <sz val="9"/>
      <color theme="1"/>
      <name val="Wingdings"/>
      <charset val="2"/>
    </font>
    <font>
      <b/>
      <sz val="7.5"/>
      <color rgb="FF000000"/>
      <name val="Lucida Fax"/>
      <family val="1"/>
    </font>
    <font>
      <sz val="7.5"/>
      <color rgb="FF000000"/>
      <name val="Lucida Fax"/>
      <family val="1"/>
    </font>
    <font>
      <sz val="11"/>
      <color theme="1"/>
      <name val="NewJuneRegular"/>
      <family val="2"/>
    </font>
    <font>
      <sz val="10"/>
      <color indexed="18"/>
      <name val="Arial"/>
      <family val="2"/>
    </font>
    <font>
      <b/>
      <sz val="10"/>
      <name val="Arial"/>
      <family val="2"/>
    </font>
    <font>
      <b/>
      <sz val="16"/>
      <color indexed="18"/>
      <name val="Arial"/>
      <family val="2"/>
    </font>
    <font>
      <b/>
      <sz val="12"/>
      <name val="Arial"/>
      <family val="2"/>
    </font>
    <font>
      <sz val="11"/>
      <color theme="1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sz val="11"/>
      <color rgb="FF002060"/>
      <name val="Arial"/>
      <family val="2"/>
    </font>
    <font>
      <sz val="10"/>
      <color rgb="FF002060"/>
      <name val="Arial"/>
      <family val="2"/>
    </font>
    <font>
      <b/>
      <sz val="10"/>
      <color rgb="FF002060"/>
      <name val="Arial"/>
      <family val="2"/>
    </font>
    <font>
      <sz val="12"/>
      <color rgb="FF002060"/>
      <name val="Arial"/>
      <family val="2"/>
    </font>
    <font>
      <b/>
      <sz val="12"/>
      <color rgb="FF002060"/>
      <name val="Arial"/>
      <family val="2"/>
    </font>
    <font>
      <b/>
      <sz val="18"/>
      <color rgb="FF002060"/>
      <name val="Arial"/>
      <family val="2"/>
    </font>
    <font>
      <b/>
      <sz val="14"/>
      <name val="Arial"/>
      <family val="2"/>
    </font>
    <font>
      <sz val="14"/>
      <color rgb="FF002060"/>
      <name val="Arial"/>
      <family val="2"/>
    </font>
    <font>
      <sz val="11"/>
      <name val="Arial"/>
      <family val="2"/>
    </font>
    <font>
      <b/>
      <sz val="14"/>
      <color indexed="10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name val="Arial"/>
    </font>
    <font>
      <sz val="10"/>
      <name val="Arial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499984740745262"/>
        <bgColor indexed="6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6" fontId="4" fillId="0" borderId="0"/>
    <xf numFmtId="0" fontId="4" fillId="0" borderId="0"/>
    <xf numFmtId="0" fontId="8" fillId="0" borderId="0"/>
    <xf numFmtId="9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4" fillId="0" borderId="0" applyFont="0" applyFill="0" applyBorder="0" applyAlignment="0" applyProtection="0"/>
    <xf numFmtId="165" fontId="5" fillId="0" borderId="0" applyFont="0" applyFill="0" applyBorder="0" applyAlignment="0" applyProtection="0"/>
    <xf numFmtId="43" fontId="22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9" fontId="3" fillId="0" borderId="0" applyFill="0" applyBorder="0" applyAlignment="0" applyProtection="0"/>
    <xf numFmtId="165" fontId="3" fillId="0" borderId="0" applyFont="0" applyFill="0" applyBorder="0" applyAlignment="0" applyProtection="0"/>
    <xf numFmtId="44" fontId="43" fillId="0" borderId="0" applyFont="0" applyFill="0" applyBorder="0" applyAlignment="0" applyProtection="0"/>
  </cellStyleXfs>
  <cellXfs count="300">
    <xf numFmtId="0" fontId="0" fillId="0" borderId="0" xfId="0"/>
    <xf numFmtId="0" fontId="10" fillId="0" borderId="0" xfId="0" applyFont="1" applyAlignment="1">
      <alignment vertical="center"/>
    </xf>
    <xf numFmtId="0" fontId="10" fillId="0" borderId="0" xfId="0" applyFont="1"/>
    <xf numFmtId="0" fontId="12" fillId="0" borderId="12" xfId="0" applyFont="1" applyBorder="1" applyAlignment="1">
      <alignment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10" fontId="13" fillId="0" borderId="7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left" vertical="center"/>
    </xf>
    <xf numFmtId="10" fontId="14" fillId="0" borderId="7" xfId="0" applyNumberFormat="1" applyFont="1" applyBorder="1" applyAlignment="1">
      <alignment horizontal="center" vertical="center"/>
    </xf>
    <xf numFmtId="10" fontId="14" fillId="0" borderId="6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left" vertical="center" wrapText="1"/>
    </xf>
    <xf numFmtId="0" fontId="13" fillId="0" borderId="4" xfId="0" applyFont="1" applyBorder="1" applyAlignment="1">
      <alignment horizontal="left" vertical="center" wrapText="1"/>
    </xf>
    <xf numFmtId="10" fontId="12" fillId="0" borderId="10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/>
    </xf>
    <xf numFmtId="165" fontId="7" fillId="0" borderId="0" xfId="11" applyFont="1" applyFill="1" applyBorder="1" applyAlignment="1">
      <alignment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vertical="center"/>
    </xf>
    <xf numFmtId="0" fontId="16" fillId="0" borderId="31" xfId="0" applyFont="1" applyBorder="1" applyAlignment="1">
      <alignment horizontal="center" vertical="center" wrapText="1"/>
    </xf>
    <xf numFmtId="0" fontId="16" fillId="0" borderId="0" xfId="0" applyFont="1" applyAlignment="1">
      <alignment vertical="center"/>
    </xf>
    <xf numFmtId="0" fontId="20" fillId="0" borderId="0" xfId="0" applyFont="1"/>
    <xf numFmtId="0" fontId="0" fillId="0" borderId="0" xfId="0" applyAlignment="1">
      <alignment vertical="center" wrapText="1"/>
    </xf>
    <xf numFmtId="0" fontId="10" fillId="0" borderId="2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 wrapText="1"/>
    </xf>
    <xf numFmtId="10" fontId="10" fillId="4" borderId="7" xfId="8" applyNumberFormat="1" applyFont="1" applyFill="1" applyBorder="1" applyAlignment="1">
      <alignment horizontal="right" vertical="center" wrapText="1"/>
    </xf>
    <xf numFmtId="0" fontId="10" fillId="0" borderId="1" xfId="0" applyFont="1" applyBorder="1" applyAlignment="1">
      <alignment horizontal="justify" vertical="center" wrapText="1"/>
    </xf>
    <xf numFmtId="10" fontId="12" fillId="2" borderId="7" xfId="8" applyNumberFormat="1" applyFont="1" applyFill="1" applyBorder="1" applyAlignment="1">
      <alignment horizontal="right" vertical="center" wrapText="1"/>
    </xf>
    <xf numFmtId="10" fontId="10" fillId="0" borderId="7" xfId="8" applyNumberFormat="1" applyFont="1" applyFill="1" applyBorder="1" applyAlignment="1">
      <alignment horizontal="right" vertical="center" wrapText="1"/>
    </xf>
    <xf numFmtId="0" fontId="10" fillId="0" borderId="2" xfId="0" applyFont="1" applyBorder="1" applyAlignment="1">
      <alignment horizontal="center"/>
    </xf>
    <xf numFmtId="165" fontId="10" fillId="2" borderId="7" xfId="11" applyFont="1" applyFill="1" applyBorder="1" applyAlignment="1">
      <alignment vertical="center" wrapText="1"/>
    </xf>
    <xf numFmtId="10" fontId="12" fillId="0" borderId="10" xfId="8" applyNumberFormat="1" applyFont="1" applyFill="1" applyBorder="1" applyAlignment="1">
      <alignment vertical="center" wrapText="1"/>
    </xf>
    <xf numFmtId="0" fontId="1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165" fontId="7" fillId="0" borderId="1" xfId="11" applyFont="1" applyFill="1" applyBorder="1" applyAlignment="1">
      <alignment vertical="center"/>
    </xf>
    <xf numFmtId="0" fontId="27" fillId="0" borderId="0" xfId="0" applyFont="1"/>
    <xf numFmtId="0" fontId="15" fillId="6" borderId="1" xfId="0" applyFont="1" applyFill="1" applyBorder="1" applyAlignment="1">
      <alignment horizontal="center" vertical="center" wrapText="1"/>
    </xf>
    <xf numFmtId="165" fontId="15" fillId="6" borderId="1" xfId="11" applyFont="1" applyFill="1" applyBorder="1" applyAlignment="1">
      <alignment horizontal="center" vertical="center" wrapText="1"/>
    </xf>
    <xf numFmtId="4" fontId="34" fillId="0" borderId="32" xfId="15" applyNumberFormat="1" applyFont="1" applyBorder="1" applyAlignment="1">
      <alignment horizontal="center" vertical="center"/>
    </xf>
    <xf numFmtId="165" fontId="34" fillId="0" borderId="32" xfId="15" applyFont="1" applyBorder="1" applyAlignment="1">
      <alignment horizontal="right" vertical="center"/>
    </xf>
    <xf numFmtId="165" fontId="34" fillId="0" borderId="32" xfId="15" applyFont="1" applyBorder="1" applyAlignment="1">
      <alignment horizontal="center" vertical="center"/>
    </xf>
    <xf numFmtId="165" fontId="31" fillId="0" borderId="32" xfId="11" applyFont="1" applyBorder="1" applyAlignment="1">
      <alignment horizontal="center" vertical="center"/>
    </xf>
    <xf numFmtId="165" fontId="33" fillId="0" borderId="1" xfId="15" applyFont="1" applyFill="1" applyBorder="1" applyAlignment="1">
      <alignment horizontal="center" vertical="center"/>
    </xf>
    <xf numFmtId="165" fontId="33" fillId="0" borderId="0" xfId="15" applyFont="1" applyBorder="1" applyAlignment="1">
      <alignment horizontal="right" vertical="center"/>
    </xf>
    <xf numFmtId="165" fontId="25" fillId="0" borderId="1" xfId="15" applyFont="1" applyFill="1" applyBorder="1" applyAlignment="1">
      <alignment horizontal="right" vertical="center"/>
    </xf>
    <xf numFmtId="10" fontId="28" fillId="0" borderId="33" xfId="0" applyNumberFormat="1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4" fontId="38" fillId="0" borderId="0" xfId="0" applyNumberFormat="1" applyFont="1" applyAlignment="1">
      <alignment horizontal="center" vertical="center"/>
    </xf>
    <xf numFmtId="165" fontId="27" fillId="0" borderId="0" xfId="11" applyFont="1" applyBorder="1" applyAlignment="1">
      <alignment vertical="center"/>
    </xf>
    <xf numFmtId="165" fontId="30" fillId="6" borderId="36" xfId="15" applyFont="1" applyFill="1" applyBorder="1" applyAlignment="1">
      <alignment vertical="center"/>
    </xf>
    <xf numFmtId="165" fontId="34" fillId="0" borderId="32" xfId="11" applyFont="1" applyBorder="1" applyAlignment="1">
      <alignment horizontal="right" vertical="center"/>
    </xf>
    <xf numFmtId="168" fontId="26" fillId="6" borderId="1" xfId="15" applyNumberFormat="1" applyFont="1" applyFill="1" applyBorder="1" applyAlignment="1">
      <alignment horizontal="center" vertical="center"/>
    </xf>
    <xf numFmtId="43" fontId="7" fillId="0" borderId="0" xfId="0" applyNumberFormat="1" applyFont="1" applyAlignment="1">
      <alignment vertical="center"/>
    </xf>
    <xf numFmtId="165" fontId="15" fillId="2" borderId="1" xfId="11" applyFont="1" applyFill="1" applyBorder="1" applyAlignment="1">
      <alignment vertical="center"/>
    </xf>
    <xf numFmtId="165" fontId="15" fillId="10" borderId="1" xfId="11" applyFont="1" applyFill="1" applyBorder="1" applyAlignment="1">
      <alignment vertical="center"/>
    </xf>
    <xf numFmtId="0" fontId="15" fillId="6" borderId="0" xfId="0" applyFont="1" applyFill="1" applyAlignment="1">
      <alignment vertical="center"/>
    </xf>
    <xf numFmtId="0" fontId="7" fillId="6" borderId="0" xfId="0" applyFont="1" applyFill="1" applyAlignment="1">
      <alignment vertical="center"/>
    </xf>
    <xf numFmtId="0" fontId="7" fillId="0" borderId="40" xfId="0" applyFont="1" applyBorder="1" applyAlignment="1">
      <alignment vertical="center" wrapText="1"/>
    </xf>
    <xf numFmtId="165" fontId="7" fillId="0" borderId="9" xfId="11" applyFont="1" applyFill="1" applyBorder="1" applyAlignment="1">
      <alignment vertical="center" wrapText="1"/>
    </xf>
    <xf numFmtId="165" fontId="7" fillId="0" borderId="10" xfId="11" applyFont="1" applyFill="1" applyBorder="1" applyAlignment="1">
      <alignment vertical="center"/>
    </xf>
    <xf numFmtId="165" fontId="15" fillId="10" borderId="5" xfId="11" applyFont="1" applyFill="1" applyBorder="1" applyAlignment="1">
      <alignment vertical="center"/>
    </xf>
    <xf numFmtId="165" fontId="15" fillId="2" borderId="5" xfId="11" applyFont="1" applyFill="1" applyBorder="1" applyAlignment="1">
      <alignment vertical="center"/>
    </xf>
    <xf numFmtId="165" fontId="7" fillId="0" borderId="5" xfId="11" applyFont="1" applyFill="1" applyBorder="1" applyAlignment="1">
      <alignment vertical="center"/>
    </xf>
    <xf numFmtId="165" fontId="29" fillId="6" borderId="42" xfId="15" applyFont="1" applyFill="1" applyBorder="1" applyAlignment="1">
      <alignment horizontal="center" vertical="center"/>
    </xf>
    <xf numFmtId="0" fontId="15" fillId="6" borderId="2" xfId="0" applyFont="1" applyFill="1" applyBorder="1" applyAlignment="1">
      <alignment horizontal="center" vertical="center" wrapText="1"/>
    </xf>
    <xf numFmtId="0" fontId="15" fillId="6" borderId="7" xfId="0" applyFont="1" applyFill="1" applyBorder="1" applyAlignment="1">
      <alignment horizontal="center" vertical="center" wrapText="1"/>
    </xf>
    <xf numFmtId="165" fontId="15" fillId="10" borderId="2" xfId="11" applyFont="1" applyFill="1" applyBorder="1" applyAlignment="1">
      <alignment vertical="center"/>
    </xf>
    <xf numFmtId="165" fontId="15" fillId="2" borderId="2" xfId="11" applyFont="1" applyFill="1" applyBorder="1" applyAlignment="1">
      <alignment vertical="center"/>
    </xf>
    <xf numFmtId="165" fontId="7" fillId="0" borderId="2" xfId="11" applyFont="1" applyFill="1" applyBorder="1" applyAlignment="1">
      <alignment vertical="center"/>
    </xf>
    <xf numFmtId="165" fontId="30" fillId="6" borderId="35" xfId="15" applyFont="1" applyFill="1" applyBorder="1" applyAlignment="1">
      <alignment vertical="center"/>
    </xf>
    <xf numFmtId="165" fontId="30" fillId="6" borderId="37" xfId="15" applyFont="1" applyFill="1" applyBorder="1" applyAlignment="1">
      <alignment vertical="center"/>
    </xf>
    <xf numFmtId="165" fontId="15" fillId="2" borderId="1" xfId="11" applyFont="1" applyFill="1" applyBorder="1" applyAlignment="1">
      <alignment horizontal="center" vertical="center"/>
    </xf>
    <xf numFmtId="165" fontId="15" fillId="2" borderId="7" xfId="11" applyFont="1" applyFill="1" applyBorder="1" applyAlignment="1">
      <alignment horizontal="center" vertical="center"/>
    </xf>
    <xf numFmtId="165" fontId="7" fillId="0" borderId="7" xfId="11" applyFont="1" applyFill="1" applyBorder="1" applyAlignment="1">
      <alignment horizontal="center" vertical="center"/>
    </xf>
    <xf numFmtId="165" fontId="29" fillId="6" borderId="20" xfId="15" applyFont="1" applyFill="1" applyBorder="1" applyAlignment="1">
      <alignment horizontal="center" vertical="center"/>
    </xf>
    <xf numFmtId="165" fontId="29" fillId="9" borderId="42" xfId="15" applyFont="1" applyFill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40" fillId="5" borderId="45" xfId="0" applyFont="1" applyFill="1" applyBorder="1" applyAlignment="1">
      <alignment horizontal="center"/>
    </xf>
    <xf numFmtId="10" fontId="7" fillId="0" borderId="46" xfId="8" applyNumberFormat="1" applyFont="1" applyFill="1" applyBorder="1" applyAlignment="1">
      <alignment horizontal="center" vertical="center"/>
    </xf>
    <xf numFmtId="10" fontId="7" fillId="0" borderId="47" xfId="8" applyNumberFormat="1" applyFont="1" applyFill="1" applyBorder="1" applyAlignment="1">
      <alignment horizontal="center" vertical="center"/>
    </xf>
    <xf numFmtId="10" fontId="7" fillId="0" borderId="39" xfId="8" applyNumberFormat="1" applyFont="1" applyFill="1" applyBorder="1" applyAlignment="1">
      <alignment horizontal="center" vertical="center"/>
    </xf>
    <xf numFmtId="165" fontId="7" fillId="0" borderId="9" xfId="11" applyFont="1" applyFill="1" applyBorder="1" applyAlignment="1">
      <alignment horizontal="center" vertical="center" wrapText="1"/>
    </xf>
    <xf numFmtId="165" fontId="32" fillId="0" borderId="0" xfId="15" applyFont="1" applyBorder="1" applyAlignment="1">
      <alignment horizontal="center" vertical="center"/>
    </xf>
    <xf numFmtId="4" fontId="33" fillId="0" borderId="0" xfId="15" applyNumberFormat="1" applyFont="1" applyBorder="1" applyAlignment="1">
      <alignment horizontal="center" vertical="center"/>
    </xf>
    <xf numFmtId="165" fontId="33" fillId="0" borderId="0" xfId="11" applyFont="1" applyBorder="1" applyAlignment="1">
      <alignment horizontal="right" vertical="center"/>
    </xf>
    <xf numFmtId="165" fontId="31" fillId="0" borderId="0" xfId="11" applyFont="1" applyBorder="1" applyAlignment="1">
      <alignment horizontal="center" vertical="center"/>
    </xf>
    <xf numFmtId="165" fontId="26" fillId="0" borderId="1" xfId="15" applyFont="1" applyFill="1" applyBorder="1" applyAlignment="1">
      <alignment horizontal="right" vertical="center"/>
    </xf>
    <xf numFmtId="0" fontId="26" fillId="0" borderId="2" xfId="0" applyFont="1" applyBorder="1" applyAlignment="1">
      <alignment horizontal="center" vertical="center"/>
    </xf>
    <xf numFmtId="4" fontId="26" fillId="0" borderId="5" xfId="0" applyNumberFormat="1" applyFont="1" applyBorder="1" applyAlignment="1">
      <alignment horizontal="center" vertical="center"/>
    </xf>
    <xf numFmtId="165" fontId="7" fillId="0" borderId="5" xfId="11" applyFont="1" applyFill="1" applyBorder="1" applyAlignment="1">
      <alignment vertical="center" wrapText="1"/>
    </xf>
    <xf numFmtId="0" fontId="15" fillId="6" borderId="16" xfId="0" applyFont="1" applyFill="1" applyBorder="1" applyAlignment="1">
      <alignment horizontal="center" vertical="center" wrapText="1"/>
    </xf>
    <xf numFmtId="165" fontId="15" fillId="2" borderId="16" xfId="11" applyFont="1" applyFill="1" applyBorder="1" applyAlignment="1">
      <alignment vertical="center"/>
    </xf>
    <xf numFmtId="2" fontId="7" fillId="0" borderId="2" xfId="11" applyNumberFormat="1" applyFont="1" applyFill="1" applyBorder="1" applyAlignment="1">
      <alignment vertical="center"/>
    </xf>
    <xf numFmtId="2" fontId="7" fillId="0" borderId="16" xfId="11" applyNumberFormat="1" applyFont="1" applyFill="1" applyBorder="1" applyAlignment="1">
      <alignment vertical="center"/>
    </xf>
    <xf numFmtId="2" fontId="7" fillId="0" borderId="1" xfId="11" applyNumberFormat="1" applyFont="1" applyFill="1" applyBorder="1" applyAlignment="1">
      <alignment vertical="center"/>
    </xf>
    <xf numFmtId="2" fontId="7" fillId="0" borderId="5" xfId="11" applyNumberFormat="1" applyFont="1" applyFill="1" applyBorder="1" applyAlignment="1">
      <alignment vertical="center"/>
    </xf>
    <xf numFmtId="165" fontId="31" fillId="0" borderId="1" xfId="15" applyFont="1" applyBorder="1" applyAlignment="1">
      <alignment vertical="center"/>
    </xf>
    <xf numFmtId="165" fontId="33" fillId="0" borderId="1" xfId="15" applyFont="1" applyBorder="1" applyAlignment="1">
      <alignment vertical="center"/>
    </xf>
    <xf numFmtId="165" fontId="7" fillId="0" borderId="0" xfId="0" applyNumberFormat="1" applyFont="1" applyAlignment="1">
      <alignment vertical="center"/>
    </xf>
    <xf numFmtId="165" fontId="26" fillId="0" borderId="1" xfId="15" applyFont="1" applyFill="1" applyBorder="1" applyAlignment="1">
      <alignment horizontal="center" vertical="center"/>
    </xf>
    <xf numFmtId="165" fontId="26" fillId="7" borderId="1" xfId="15" applyFont="1" applyFill="1" applyBorder="1" applyAlignment="1">
      <alignment horizontal="center" vertical="center"/>
    </xf>
    <xf numFmtId="165" fontId="33" fillId="0" borderId="34" xfId="15" applyFont="1" applyBorder="1" applyAlignment="1">
      <alignment horizontal="center" vertical="center"/>
    </xf>
    <xf numFmtId="165" fontId="31" fillId="0" borderId="34" xfId="15" applyFont="1" applyBorder="1" applyAlignment="1">
      <alignment horizontal="center" vertical="center"/>
    </xf>
    <xf numFmtId="165" fontId="31" fillId="0" borderId="32" xfId="15" applyFont="1" applyBorder="1" applyAlignment="1">
      <alignment horizontal="center" vertical="center"/>
    </xf>
    <xf numFmtId="165" fontId="31" fillId="0" borderId="0" xfId="15" applyFont="1" applyBorder="1" applyAlignment="1">
      <alignment horizontal="center" vertical="center"/>
    </xf>
    <xf numFmtId="165" fontId="33" fillId="0" borderId="0" xfId="15" applyFont="1" applyBorder="1" applyAlignment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7" fillId="0" borderId="11" xfId="0" applyFont="1" applyBorder="1" applyAlignment="1">
      <alignment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/>
    </xf>
    <xf numFmtId="0" fontId="3" fillId="0" borderId="5" xfId="0" applyFont="1" applyBorder="1" applyAlignment="1">
      <alignment horizontal="left" vertical="center" wrapText="1"/>
    </xf>
    <xf numFmtId="165" fontId="3" fillId="0" borderId="1" xfId="11" applyFont="1" applyFill="1" applyBorder="1" applyAlignment="1">
      <alignment horizontal="left" vertical="center" wrapText="1"/>
    </xf>
    <xf numFmtId="165" fontId="3" fillId="0" borderId="5" xfId="11" applyFont="1" applyFill="1" applyBorder="1" applyAlignment="1">
      <alignment horizontal="left" vertical="center" wrapText="1"/>
    </xf>
    <xf numFmtId="0" fontId="3" fillId="0" borderId="11" xfId="0" applyFont="1" applyBorder="1" applyAlignment="1">
      <alignment horizontal="center" vertical="center" wrapText="1"/>
    </xf>
    <xf numFmtId="0" fontId="15" fillId="0" borderId="0" xfId="0" applyFont="1" applyAlignment="1">
      <alignment vertical="center"/>
    </xf>
    <xf numFmtId="0" fontId="24" fillId="10" borderId="2" xfId="0" applyFont="1" applyFill="1" applyBorder="1" applyAlignment="1">
      <alignment horizontal="center" wrapText="1"/>
    </xf>
    <xf numFmtId="0" fontId="24" fillId="10" borderId="5" xfId="0" applyFont="1" applyFill="1" applyBorder="1" applyAlignment="1">
      <alignment horizontal="left" vertical="center" wrapText="1"/>
    </xf>
    <xf numFmtId="0" fontId="24" fillId="10" borderId="2" xfId="0" applyFont="1" applyFill="1" applyBorder="1" applyAlignment="1">
      <alignment horizontal="center" vertical="center" wrapText="1"/>
    </xf>
    <xf numFmtId="2" fontId="24" fillId="10" borderId="1" xfId="0" applyNumberFormat="1" applyFont="1" applyFill="1" applyBorder="1" applyAlignment="1">
      <alignment horizontal="center" vertical="center" wrapText="1"/>
    </xf>
    <xf numFmtId="165" fontId="24" fillId="10" borderId="1" xfId="11" applyFont="1" applyFill="1" applyBorder="1" applyAlignment="1">
      <alignment horizontal="center" vertical="center" wrapText="1"/>
    </xf>
    <xf numFmtId="165" fontId="24" fillId="10" borderId="7" xfId="11" applyFont="1" applyFill="1" applyBorder="1" applyAlignment="1">
      <alignment horizontal="center" vertical="center"/>
    </xf>
    <xf numFmtId="165" fontId="24" fillId="10" borderId="2" xfId="11" applyFont="1" applyFill="1" applyBorder="1" applyAlignment="1">
      <alignment horizontal="center" vertical="center"/>
    </xf>
    <xf numFmtId="165" fontId="15" fillId="10" borderId="1" xfId="11" applyFont="1" applyFill="1" applyBorder="1" applyAlignment="1">
      <alignment horizontal="center" vertical="center"/>
    </xf>
    <xf numFmtId="165" fontId="15" fillId="10" borderId="7" xfId="11" applyFont="1" applyFill="1" applyBorder="1" applyAlignment="1">
      <alignment horizontal="center" vertical="center"/>
    </xf>
    <xf numFmtId="165" fontId="15" fillId="10" borderId="46" xfId="11" applyFont="1" applyFill="1" applyBorder="1" applyAlignment="1">
      <alignment horizontal="center" vertical="center"/>
    </xf>
    <xf numFmtId="0" fontId="24" fillId="2" borderId="2" xfId="0" applyFont="1" applyFill="1" applyBorder="1" applyAlignment="1">
      <alignment horizontal="center" vertical="center"/>
    </xf>
    <xf numFmtId="0" fontId="24" fillId="2" borderId="5" xfId="0" applyFont="1" applyFill="1" applyBorder="1" applyAlignment="1">
      <alignment horizontal="left" vertical="center" wrapText="1"/>
    </xf>
    <xf numFmtId="0" fontId="24" fillId="2" borderId="2" xfId="0" applyFont="1" applyFill="1" applyBorder="1" applyAlignment="1">
      <alignment horizontal="center" vertical="center" wrapText="1"/>
    </xf>
    <xf numFmtId="165" fontId="24" fillId="2" borderId="1" xfId="11" applyFont="1" applyFill="1" applyBorder="1" applyAlignment="1">
      <alignment horizontal="center" vertical="center" wrapText="1"/>
    </xf>
    <xf numFmtId="165" fontId="24" fillId="2" borderId="7" xfId="11" applyFont="1" applyFill="1" applyBorder="1" applyAlignment="1">
      <alignment horizontal="center" vertical="center"/>
    </xf>
    <xf numFmtId="165" fontId="24" fillId="2" borderId="2" xfId="11" applyFont="1" applyFill="1" applyBorder="1" applyAlignment="1">
      <alignment horizontal="center" vertical="center"/>
    </xf>
    <xf numFmtId="10" fontId="15" fillId="2" borderId="46" xfId="8" applyNumberFormat="1" applyFont="1" applyFill="1" applyBorder="1" applyAlignment="1">
      <alignment horizontal="center" vertical="center"/>
    </xf>
    <xf numFmtId="165" fontId="3" fillId="0" borderId="7" xfId="11" applyFont="1" applyFill="1" applyBorder="1" applyAlignment="1">
      <alignment horizontal="left" vertical="center" wrapText="1"/>
    </xf>
    <xf numFmtId="43" fontId="7" fillId="0" borderId="5" xfId="0" applyNumberFormat="1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 wrapText="1"/>
    </xf>
    <xf numFmtId="1" fontId="23" fillId="0" borderId="1" xfId="0" applyNumberFormat="1" applyFont="1" applyBorder="1" applyAlignment="1">
      <alignment horizontal="left" vertical="center"/>
    </xf>
    <xf numFmtId="0" fontId="23" fillId="0" borderId="1" xfId="0" applyFont="1" applyBorder="1" applyAlignment="1">
      <alignment horizontal="left" vertical="center"/>
    </xf>
    <xf numFmtId="1" fontId="23" fillId="0" borderId="3" xfId="0" applyNumberFormat="1" applyFont="1" applyBorder="1" applyAlignment="1">
      <alignment horizontal="left" vertical="center"/>
    </xf>
    <xf numFmtId="0" fontId="24" fillId="12" borderId="2" xfId="0" applyFont="1" applyFill="1" applyBorder="1" applyAlignment="1">
      <alignment horizontal="center" wrapText="1"/>
    </xf>
    <xf numFmtId="165" fontId="15" fillId="12" borderId="46" xfId="11" applyFont="1" applyFill="1" applyBorder="1" applyAlignment="1">
      <alignment vertical="center"/>
    </xf>
    <xf numFmtId="165" fontId="15" fillId="12" borderId="2" xfId="11" applyFont="1" applyFill="1" applyBorder="1" applyAlignment="1">
      <alignment vertical="center"/>
    </xf>
    <xf numFmtId="165" fontId="15" fillId="12" borderId="16" xfId="11" applyFont="1" applyFill="1" applyBorder="1" applyAlignment="1">
      <alignment vertical="center"/>
    </xf>
    <xf numFmtId="165" fontId="15" fillId="12" borderId="1" xfId="11" applyFont="1" applyFill="1" applyBorder="1" applyAlignment="1">
      <alignment vertical="center"/>
    </xf>
    <xf numFmtId="165" fontId="15" fillId="12" borderId="5" xfId="11" applyFont="1" applyFill="1" applyBorder="1" applyAlignment="1">
      <alignment vertical="center"/>
    </xf>
    <xf numFmtId="0" fontId="15" fillId="12" borderId="46" xfId="0" applyFont="1" applyFill="1" applyBorder="1" applyAlignment="1">
      <alignment horizontal="center" vertical="center"/>
    </xf>
    <xf numFmtId="165" fontId="15" fillId="2" borderId="46" xfId="11" applyFont="1" applyFill="1" applyBorder="1" applyAlignment="1">
      <alignment vertical="center"/>
    </xf>
    <xf numFmtId="0" fontId="7" fillId="2" borderId="46" xfId="0" applyFont="1" applyFill="1" applyBorder="1" applyAlignment="1">
      <alignment horizontal="center" vertical="center"/>
    </xf>
    <xf numFmtId="2" fontId="7" fillId="0" borderId="46" xfId="11" applyNumberFormat="1" applyFont="1" applyFill="1" applyBorder="1" applyAlignment="1">
      <alignment horizontal="center" vertical="center"/>
    </xf>
    <xf numFmtId="4" fontId="7" fillId="0" borderId="46" xfId="8" applyNumberFormat="1" applyFont="1" applyFill="1" applyBorder="1" applyAlignment="1">
      <alignment horizontal="center" vertical="center"/>
    </xf>
    <xf numFmtId="165" fontId="7" fillId="0" borderId="1" xfId="11" applyFont="1" applyFill="1" applyBorder="1" applyAlignment="1">
      <alignment horizontal="center" vertical="center"/>
    </xf>
    <xf numFmtId="165" fontId="7" fillId="0" borderId="5" xfId="11" applyFont="1" applyFill="1" applyBorder="1" applyAlignment="1">
      <alignment horizontal="center" vertical="center" wrapText="1"/>
    </xf>
    <xf numFmtId="4" fontId="7" fillId="11" borderId="46" xfId="11" applyNumberFormat="1" applyFont="1" applyFill="1" applyBorder="1" applyAlignment="1">
      <alignment horizontal="center" vertical="center"/>
    </xf>
    <xf numFmtId="4" fontId="15" fillId="2" borderId="46" xfId="11" applyNumberFormat="1" applyFont="1" applyFill="1" applyBorder="1" applyAlignment="1">
      <alignment vertical="center"/>
    </xf>
    <xf numFmtId="4" fontId="7" fillId="11" borderId="5" xfId="11" applyNumberFormat="1" applyFont="1" applyFill="1" applyBorder="1" applyAlignment="1">
      <alignment horizontal="center" vertical="center" wrapText="1"/>
    </xf>
    <xf numFmtId="4" fontId="15" fillId="2" borderId="1" xfId="11" applyNumberFormat="1" applyFont="1" applyFill="1" applyBorder="1" applyAlignment="1">
      <alignment horizontal="center" vertical="center"/>
    </xf>
    <xf numFmtId="4" fontId="7" fillId="2" borderId="46" xfId="0" applyNumberFormat="1" applyFont="1" applyFill="1" applyBorder="1" applyAlignment="1">
      <alignment horizontal="center" vertical="center"/>
    </xf>
    <xf numFmtId="4" fontId="3" fillId="0" borderId="11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44" fontId="7" fillId="0" borderId="0" xfId="25" applyFont="1" applyFill="1" applyBorder="1" applyAlignment="1">
      <alignment vertical="center"/>
    </xf>
    <xf numFmtId="44" fontId="7" fillId="0" borderId="0" xfId="25" applyFont="1" applyAlignment="1">
      <alignment vertical="center"/>
    </xf>
    <xf numFmtId="0" fontId="28" fillId="7" borderId="0" xfId="0" applyFont="1" applyFill="1" applyAlignment="1">
      <alignment horizontal="center" vertical="center" wrapText="1"/>
    </xf>
    <xf numFmtId="165" fontId="28" fillId="7" borderId="0" xfId="0" applyNumberFormat="1" applyFont="1" applyFill="1" applyAlignment="1">
      <alignment horizontal="center" vertical="center" wrapText="1"/>
    </xf>
    <xf numFmtId="0" fontId="27" fillId="8" borderId="0" xfId="0" applyFont="1" applyFill="1" applyAlignment="1">
      <alignment horizontal="center" vertical="center" wrapText="1"/>
    </xf>
    <xf numFmtId="165" fontId="39" fillId="8" borderId="0" xfId="15" applyFont="1" applyFill="1" applyAlignment="1">
      <alignment horizontal="center" vertical="center" wrapText="1"/>
    </xf>
    <xf numFmtId="165" fontId="33" fillId="0" borderId="5" xfId="15" applyFont="1" applyBorder="1" applyAlignment="1">
      <alignment horizontal="center" vertical="center"/>
    </xf>
    <xf numFmtId="165" fontId="33" fillId="0" borderId="34" xfId="15" applyFont="1" applyBorder="1" applyAlignment="1">
      <alignment horizontal="center" vertical="center"/>
    </xf>
    <xf numFmtId="165" fontId="33" fillId="0" borderId="16" xfId="15" applyFont="1" applyBorder="1" applyAlignment="1">
      <alignment horizontal="center" vertical="center"/>
    </xf>
    <xf numFmtId="165" fontId="31" fillId="0" borderId="5" xfId="15" applyFont="1" applyBorder="1" applyAlignment="1">
      <alignment horizontal="center" vertical="center"/>
    </xf>
    <xf numFmtId="165" fontId="31" fillId="0" borderId="34" xfId="15" applyFont="1" applyBorder="1" applyAlignment="1">
      <alignment horizontal="center" vertical="center"/>
    </xf>
    <xf numFmtId="165" fontId="31" fillId="0" borderId="16" xfId="15" applyFont="1" applyBorder="1" applyAlignment="1">
      <alignment horizontal="center" vertical="center"/>
    </xf>
    <xf numFmtId="165" fontId="26" fillId="0" borderId="1" xfId="15" applyFont="1" applyFill="1" applyBorder="1" applyAlignment="1">
      <alignment horizontal="center" vertical="center"/>
    </xf>
    <xf numFmtId="165" fontId="31" fillId="0" borderId="1" xfId="15" applyFont="1" applyBorder="1" applyAlignment="1">
      <alignment horizontal="center" vertical="center"/>
    </xf>
    <xf numFmtId="165" fontId="35" fillId="0" borderId="1" xfId="15" applyFont="1" applyFill="1" applyBorder="1" applyAlignment="1">
      <alignment horizontal="center" vertical="center"/>
    </xf>
    <xf numFmtId="165" fontId="34" fillId="0" borderId="1" xfId="15" applyFont="1" applyFill="1" applyBorder="1" applyAlignment="1">
      <alignment horizontal="center" vertical="center"/>
    </xf>
    <xf numFmtId="165" fontId="36" fillId="0" borderId="1" xfId="15" applyFont="1" applyFill="1" applyBorder="1" applyAlignment="1">
      <alignment horizontal="center" vertical="center"/>
    </xf>
    <xf numFmtId="165" fontId="37" fillId="0" borderId="1" xfId="15" applyFont="1" applyFill="1" applyBorder="1" applyAlignment="1">
      <alignment horizontal="center" vertical="center"/>
    </xf>
    <xf numFmtId="10" fontId="26" fillId="0" borderId="1" xfId="15" applyNumberFormat="1" applyFont="1" applyFill="1" applyBorder="1" applyAlignment="1">
      <alignment horizontal="center" vertical="center"/>
    </xf>
    <xf numFmtId="165" fontId="37" fillId="0" borderId="1" xfId="15" applyFont="1" applyBorder="1" applyAlignment="1">
      <alignment horizontal="center" vertical="center" wrapText="1"/>
    </xf>
    <xf numFmtId="40" fontId="28" fillId="0" borderId="5" xfId="15" applyNumberFormat="1" applyFont="1" applyFill="1" applyBorder="1" applyAlignment="1">
      <alignment horizontal="right" vertical="center" wrapText="1"/>
    </xf>
    <xf numFmtId="40" fontId="28" fillId="0" borderId="34" xfId="15" applyNumberFormat="1" applyFont="1" applyFill="1" applyBorder="1" applyAlignment="1">
      <alignment horizontal="right" vertical="center" wrapText="1"/>
    </xf>
    <xf numFmtId="40" fontId="28" fillId="0" borderId="16" xfId="15" applyNumberFormat="1" applyFont="1" applyFill="1" applyBorder="1" applyAlignment="1">
      <alignment horizontal="right" vertical="center" wrapText="1"/>
    </xf>
    <xf numFmtId="10" fontId="28" fillId="0" borderId="5" xfId="0" applyNumberFormat="1" applyFont="1" applyBorder="1" applyAlignment="1">
      <alignment horizontal="center" vertical="center" wrapText="1"/>
    </xf>
    <xf numFmtId="10" fontId="28" fillId="0" borderId="34" xfId="0" applyNumberFormat="1" applyFont="1" applyBorder="1" applyAlignment="1">
      <alignment horizontal="center" vertical="center" wrapText="1"/>
    </xf>
    <xf numFmtId="165" fontId="26" fillId="7" borderId="1" xfId="15" applyFont="1" applyFill="1" applyBorder="1" applyAlignment="1">
      <alignment horizontal="center" vertical="center"/>
    </xf>
    <xf numFmtId="10" fontId="26" fillId="7" borderId="1" xfId="15" applyNumberFormat="1" applyFont="1" applyFill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9" fillId="0" borderId="41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6" fillId="5" borderId="12" xfId="0" applyFont="1" applyFill="1" applyBorder="1" applyAlignment="1">
      <alignment horizontal="center" vertical="center"/>
    </xf>
    <xf numFmtId="0" fontId="26" fillId="5" borderId="13" xfId="0" applyFont="1" applyFill="1" applyBorder="1" applyAlignment="1">
      <alignment horizontal="center" vertical="center"/>
    </xf>
    <xf numFmtId="0" fontId="26" fillId="5" borderId="14" xfId="0" applyFont="1" applyFill="1" applyBorder="1" applyAlignment="1">
      <alignment horizontal="center" vertical="center"/>
    </xf>
    <xf numFmtId="0" fontId="26" fillId="5" borderId="43" xfId="15" applyNumberFormat="1" applyFont="1" applyFill="1" applyBorder="1" applyAlignment="1">
      <alignment horizontal="center" vertical="center"/>
    </xf>
    <xf numFmtId="0" fontId="26" fillId="5" borderId="44" xfId="15" applyNumberFormat="1" applyFont="1" applyFill="1" applyBorder="1" applyAlignment="1">
      <alignment horizontal="center" vertical="center"/>
    </xf>
    <xf numFmtId="0" fontId="26" fillId="5" borderId="38" xfId="15" applyNumberFormat="1" applyFont="1" applyFill="1" applyBorder="1" applyAlignment="1">
      <alignment horizontal="center" vertical="center"/>
    </xf>
    <xf numFmtId="0" fontId="26" fillId="0" borderId="2" xfId="0" applyFont="1" applyBorder="1" applyAlignment="1">
      <alignment horizontal="center" vertical="center"/>
    </xf>
    <xf numFmtId="4" fontId="24" fillId="0" borderId="1" xfId="0" applyNumberFormat="1" applyFont="1" applyBorder="1" applyAlignment="1">
      <alignment horizontal="center" vertical="center"/>
    </xf>
    <xf numFmtId="165" fontId="24" fillId="0" borderId="1" xfId="11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 wrapText="1"/>
    </xf>
    <xf numFmtId="0" fontId="29" fillId="0" borderId="13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165" fontId="30" fillId="6" borderId="35" xfId="15" applyFont="1" applyFill="1" applyBorder="1" applyAlignment="1">
      <alignment horizontal="center" vertical="center"/>
    </xf>
    <xf numFmtId="165" fontId="30" fillId="6" borderId="36" xfId="15" applyFont="1" applyFill="1" applyBorder="1" applyAlignment="1">
      <alignment horizontal="center" vertical="center"/>
    </xf>
    <xf numFmtId="165" fontId="30" fillId="6" borderId="36" xfId="15" applyFont="1" applyFill="1" applyBorder="1" applyAlignment="1">
      <alignment horizontal="right" vertical="center"/>
    </xf>
    <xf numFmtId="165" fontId="31" fillId="0" borderId="26" xfId="15" applyFont="1" applyBorder="1" applyAlignment="1">
      <alignment horizontal="center" vertical="center"/>
    </xf>
    <xf numFmtId="165" fontId="31" fillId="0" borderId="4" xfId="15" applyFont="1" applyBorder="1" applyAlignment="1">
      <alignment horizontal="center" vertical="center"/>
    </xf>
    <xf numFmtId="165" fontId="31" fillId="0" borderId="23" xfId="15" applyFont="1" applyBorder="1" applyAlignment="1">
      <alignment horizontal="center" vertical="center"/>
    </xf>
    <xf numFmtId="165" fontId="31" fillId="0" borderId="33" xfId="15" applyFont="1" applyBorder="1" applyAlignment="1">
      <alignment horizontal="center" vertical="center"/>
    </xf>
    <xf numFmtId="165" fontId="32" fillId="0" borderId="1" xfId="15" applyFont="1" applyBorder="1" applyAlignment="1">
      <alignment horizontal="center" vertical="center" textRotation="60"/>
    </xf>
    <xf numFmtId="165" fontId="33" fillId="0" borderId="1" xfId="15" applyFont="1" applyBorder="1" applyAlignment="1">
      <alignment horizontal="center" vertical="center"/>
    </xf>
    <xf numFmtId="0" fontId="29" fillId="0" borderId="12" xfId="0" applyFont="1" applyBorder="1" applyAlignment="1">
      <alignment horizontal="center" vertical="center"/>
    </xf>
    <xf numFmtId="0" fontId="29" fillId="0" borderId="13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4" fillId="0" borderId="1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/>
    </xf>
    <xf numFmtId="0" fontId="25" fillId="0" borderId="3" xfId="0" applyFont="1" applyBorder="1" applyAlignment="1">
      <alignment horizontal="center"/>
    </xf>
    <xf numFmtId="165" fontId="23" fillId="0" borderId="1" xfId="15" applyFont="1" applyFill="1" applyBorder="1" applyAlignment="1">
      <alignment horizontal="center" vertical="center"/>
    </xf>
    <xf numFmtId="165" fontId="23" fillId="0" borderId="3" xfId="15" applyFont="1" applyFill="1" applyBorder="1" applyAlignment="1">
      <alignment horizontal="center" vertical="center"/>
    </xf>
    <xf numFmtId="167" fontId="26" fillId="6" borderId="1" xfId="15" applyNumberFormat="1" applyFont="1" applyFill="1" applyBorder="1" applyAlignment="1">
      <alignment horizontal="center" vertical="center" wrapText="1"/>
    </xf>
    <xf numFmtId="0" fontId="28" fillId="6" borderId="1" xfId="0" applyFont="1" applyFill="1" applyBorder="1" applyAlignment="1">
      <alignment horizontal="center" vertical="center" wrapText="1"/>
    </xf>
    <xf numFmtId="0" fontId="28" fillId="6" borderId="3" xfId="0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left" vertical="center" wrapText="1"/>
    </xf>
    <xf numFmtId="0" fontId="15" fillId="6" borderId="46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0" fontId="28" fillId="6" borderId="55" xfId="0" applyFont="1" applyFill="1" applyBorder="1" applyAlignment="1">
      <alignment horizontal="center" vertical="center" wrapText="1"/>
    </xf>
    <xf numFmtId="0" fontId="28" fillId="6" borderId="54" xfId="0" applyFont="1" applyFill="1" applyBorder="1" applyAlignment="1">
      <alignment horizontal="center" vertical="center" wrapText="1"/>
    </xf>
    <xf numFmtId="0" fontId="28" fillId="6" borderId="15" xfId="0" applyFont="1" applyFill="1" applyBorder="1" applyAlignment="1">
      <alignment horizontal="center" vertical="center" wrapText="1"/>
    </xf>
    <xf numFmtId="0" fontId="28" fillId="6" borderId="56" xfId="0" applyFont="1" applyFill="1" applyBorder="1" applyAlignment="1">
      <alignment horizontal="center" vertical="center" wrapText="1"/>
    </xf>
    <xf numFmtId="0" fontId="28" fillId="6" borderId="32" xfId="0" applyFont="1" applyFill="1" applyBorder="1" applyAlignment="1">
      <alignment horizontal="center" vertical="center" wrapText="1"/>
    </xf>
    <xf numFmtId="0" fontId="28" fillId="6" borderId="26" xfId="0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/>
    </xf>
    <xf numFmtId="0" fontId="25" fillId="0" borderId="34" xfId="0" applyFont="1" applyBorder="1" applyAlignment="1">
      <alignment horizontal="center"/>
    </xf>
    <xf numFmtId="0" fontId="25" fillId="0" borderId="16" xfId="0" applyFont="1" applyBorder="1" applyAlignment="1">
      <alignment horizontal="center"/>
    </xf>
    <xf numFmtId="0" fontId="26" fillId="5" borderId="48" xfId="0" applyFont="1" applyFill="1" applyBorder="1" applyAlignment="1">
      <alignment horizontal="center" vertical="center" wrapText="1"/>
    </xf>
    <xf numFmtId="0" fontId="26" fillId="5" borderId="49" xfId="0" applyFont="1" applyFill="1" applyBorder="1" applyAlignment="1">
      <alignment horizontal="center" vertical="center" wrapText="1"/>
    </xf>
    <xf numFmtId="0" fontId="26" fillId="5" borderId="50" xfId="0" applyFont="1" applyFill="1" applyBorder="1" applyAlignment="1">
      <alignment horizontal="center" vertical="center" wrapText="1"/>
    </xf>
    <xf numFmtId="0" fontId="26" fillId="5" borderId="0" xfId="0" applyFont="1" applyFill="1" applyAlignment="1">
      <alignment horizontal="center" vertical="center" wrapText="1"/>
    </xf>
    <xf numFmtId="0" fontId="26" fillId="5" borderId="18" xfId="0" applyFont="1" applyFill="1" applyBorder="1" applyAlignment="1">
      <alignment horizontal="center" vertical="center" wrapText="1"/>
    </xf>
    <xf numFmtId="0" fontId="26" fillId="5" borderId="32" xfId="0" applyFont="1" applyFill="1" applyBorder="1" applyAlignment="1">
      <alignment horizontal="center" vertical="center" wrapText="1"/>
    </xf>
    <xf numFmtId="0" fontId="15" fillId="6" borderId="51" xfId="0" applyFont="1" applyFill="1" applyBorder="1" applyAlignment="1">
      <alignment horizontal="center" vertical="center" wrapText="1"/>
    </xf>
    <xf numFmtId="0" fontId="15" fillId="6" borderId="52" xfId="0" applyFont="1" applyFill="1" applyBorder="1" applyAlignment="1">
      <alignment horizontal="center" vertical="center" wrapText="1"/>
    </xf>
    <xf numFmtId="0" fontId="15" fillId="6" borderId="53" xfId="0" applyFont="1" applyFill="1" applyBorder="1" applyAlignment="1">
      <alignment horizontal="center" vertical="center" wrapText="1"/>
    </xf>
    <xf numFmtId="0" fontId="29" fillId="0" borderId="24" xfId="0" applyFont="1" applyBorder="1" applyAlignment="1">
      <alignment horizontal="center" vertical="center"/>
    </xf>
    <xf numFmtId="0" fontId="29" fillId="0" borderId="16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1" fillId="0" borderId="0" xfId="0" applyFont="1" applyAlignment="1">
      <alignment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6" xfId="0" applyFont="1" applyFill="1" applyBorder="1" applyAlignment="1">
      <alignment horizontal="left" vertical="center" wrapText="1"/>
    </xf>
    <xf numFmtId="0" fontId="12" fillId="0" borderId="8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28" xfId="0" applyFont="1" applyBorder="1" applyAlignment="1">
      <alignment horizontal="center" vertical="center" wrapText="1"/>
    </xf>
    <xf numFmtId="0" fontId="16" fillId="0" borderId="29" xfId="0" applyFont="1" applyBorder="1" applyAlignment="1">
      <alignment horizontal="center" vertical="center" wrapText="1"/>
    </xf>
    <xf numFmtId="0" fontId="16" fillId="0" borderId="30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left" vertical="center" wrapText="1"/>
    </xf>
    <xf numFmtId="0" fontId="12" fillId="2" borderId="24" xfId="0" applyFont="1" applyFill="1" applyBorder="1" applyAlignment="1">
      <alignment horizontal="left" vertical="center" wrapText="1"/>
    </xf>
    <xf numFmtId="0" fontId="11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3" borderId="20" xfId="0" applyFont="1" applyFill="1" applyBorder="1" applyAlignment="1">
      <alignment horizontal="center" vertical="center"/>
    </xf>
    <xf numFmtId="0" fontId="12" fillId="3" borderId="21" xfId="0" applyFont="1" applyFill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4" fillId="0" borderId="17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4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3" fillId="0" borderId="17" xfId="0" applyFont="1" applyBorder="1" applyAlignment="1">
      <alignment horizontal="center" vertical="center"/>
    </xf>
    <xf numFmtId="0" fontId="13" fillId="0" borderId="18" xfId="0" applyFont="1" applyBorder="1" applyAlignment="1">
      <alignment horizontal="center" vertical="center"/>
    </xf>
    <xf numFmtId="10" fontId="13" fillId="0" borderId="6" xfId="0" applyNumberFormat="1" applyFont="1" applyBorder="1" applyAlignment="1">
      <alignment horizontal="center" vertical="center"/>
    </xf>
    <xf numFmtId="10" fontId="13" fillId="0" borderId="19" xfId="0" applyNumberFormat="1" applyFont="1" applyBorder="1" applyAlignment="1">
      <alignment horizontal="center" vertical="center"/>
    </xf>
    <xf numFmtId="10" fontId="26" fillId="7" borderId="1" xfId="15" applyNumberFormat="1" applyFont="1" applyFill="1" applyBorder="1" applyAlignment="1">
      <alignment vertical="center"/>
    </xf>
    <xf numFmtId="165" fontId="37" fillId="0" borderId="3" xfId="15" applyFont="1" applyFill="1" applyBorder="1" applyAlignment="1">
      <alignment horizontal="center" vertical="center"/>
    </xf>
    <xf numFmtId="165" fontId="37" fillId="0" borderId="4" xfId="15" applyFont="1" applyFill="1" applyBorder="1" applyAlignment="1">
      <alignment horizontal="center" vertical="center"/>
    </xf>
    <xf numFmtId="10" fontId="26" fillId="0" borderId="1" xfId="15" applyNumberFormat="1" applyFont="1" applyFill="1" applyBorder="1" applyAlignment="1">
      <alignment vertical="center"/>
    </xf>
  </cellXfs>
  <cellStyles count="26">
    <cellStyle name="Hiperlink 2" xfId="1"/>
    <cellStyle name="Moeda" xfId="25" builtinId="4"/>
    <cellStyle name="Moeda 2" xfId="2"/>
    <cellStyle name="Moeda 2 2" xfId="18"/>
    <cellStyle name="Moeda 3" xfId="3"/>
    <cellStyle name="Moeda 4" xfId="4"/>
    <cellStyle name="Normal" xfId="0" builtinId="0"/>
    <cellStyle name="Normal 2" xfId="5"/>
    <cellStyle name="Normal 2 2 2 2" xfId="16"/>
    <cellStyle name="Normal 3" xfId="6"/>
    <cellStyle name="Normal 3 2" xfId="21"/>
    <cellStyle name="Normal 3 3" xfId="7"/>
    <cellStyle name="Normal 4" xfId="19"/>
    <cellStyle name="Normal 5" xfId="20"/>
    <cellStyle name="Porcentagem" xfId="8" builtinId="5"/>
    <cellStyle name="Porcentagem 2" xfId="23"/>
    <cellStyle name="Separador de milhares 2" xfId="9"/>
    <cellStyle name="Separador de milhares 2 2" xfId="10"/>
    <cellStyle name="Separador de milhares 3" xfId="15"/>
    <cellStyle name="Vírgula" xfId="11" builtinId="3"/>
    <cellStyle name="Vírgula 2" xfId="12"/>
    <cellStyle name="Vírgula 2 2" xfId="22"/>
    <cellStyle name="Vírgula 2 3" xfId="24"/>
    <cellStyle name="Vírgula 3" xfId="13"/>
    <cellStyle name="Vírgula 4" xfId="14"/>
    <cellStyle name="Vírgula 4 2" xfId="1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5" Type="http://schemas.openxmlformats.org/officeDocument/2006/relationships/image" Target="../media/image6.jpeg"/><Relationship Id="rId10" Type="http://schemas.openxmlformats.org/officeDocument/2006/relationships/image" Target="../media/image11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w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7.jpe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85725</xdr:rowOff>
        </xdr:from>
        <xdr:to>
          <xdr:col>5</xdr:col>
          <xdr:colOff>952500</xdr:colOff>
          <xdr:row>0</xdr:row>
          <xdr:rowOff>790575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85725</xdr:rowOff>
        </xdr:from>
        <xdr:to>
          <xdr:col>5</xdr:col>
          <xdr:colOff>952500</xdr:colOff>
          <xdr:row>0</xdr:row>
          <xdr:rowOff>790575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85725</xdr:rowOff>
        </xdr:from>
        <xdr:to>
          <xdr:col>5</xdr:col>
          <xdr:colOff>952500</xdr:colOff>
          <xdr:row>0</xdr:row>
          <xdr:rowOff>790575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2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142875</xdr:colOff>
          <xdr:row>0</xdr:row>
          <xdr:rowOff>85725</xdr:rowOff>
        </xdr:from>
        <xdr:to>
          <xdr:col>5</xdr:col>
          <xdr:colOff>952500</xdr:colOff>
          <xdr:row>0</xdr:row>
          <xdr:rowOff>705971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B09F176C-A393-40DD-9AF5-A9CB7873F414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466725</xdr:colOff>
          <xdr:row>0</xdr:row>
          <xdr:rowOff>133350</xdr:rowOff>
        </xdr:from>
        <xdr:to>
          <xdr:col>6</xdr:col>
          <xdr:colOff>95250</xdr:colOff>
          <xdr:row>0</xdr:row>
          <xdr:rowOff>1028700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3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163286</xdr:colOff>
      <xdr:row>4</xdr:row>
      <xdr:rowOff>108857</xdr:rowOff>
    </xdr:from>
    <xdr:to>
      <xdr:col>4</xdr:col>
      <xdr:colOff>933215</xdr:colOff>
      <xdr:row>4</xdr:row>
      <xdr:rowOff>4788857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286" y="1782536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136071</xdr:colOff>
      <xdr:row>4</xdr:row>
      <xdr:rowOff>81642</xdr:rowOff>
    </xdr:from>
    <xdr:to>
      <xdr:col>9</xdr:col>
      <xdr:colOff>960429</xdr:colOff>
      <xdr:row>4</xdr:row>
      <xdr:rowOff>4761642</xdr:rowOff>
    </xdr:to>
    <xdr:pic>
      <xdr:nvPicPr>
        <xdr:cNvPr id="18" name="Imagem 17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1755321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5</xdr:row>
      <xdr:rowOff>38100</xdr:rowOff>
    </xdr:from>
    <xdr:to>
      <xdr:col>4</xdr:col>
      <xdr:colOff>906000</xdr:colOff>
      <xdr:row>5</xdr:row>
      <xdr:rowOff>4718100</xdr:rowOff>
    </xdr:to>
    <xdr:pic>
      <xdr:nvPicPr>
        <xdr:cNvPr id="20" name="Imagem 19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65913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5</xdr:row>
      <xdr:rowOff>76200</xdr:rowOff>
    </xdr:from>
    <xdr:to>
      <xdr:col>9</xdr:col>
      <xdr:colOff>944100</xdr:colOff>
      <xdr:row>5</xdr:row>
      <xdr:rowOff>4756200</xdr:rowOff>
    </xdr:to>
    <xdr:pic>
      <xdr:nvPicPr>
        <xdr:cNvPr id="21" name="Imagem 20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66294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6</xdr:row>
      <xdr:rowOff>228600</xdr:rowOff>
    </xdr:from>
    <xdr:to>
      <xdr:col>4</xdr:col>
      <xdr:colOff>829800</xdr:colOff>
      <xdr:row>6</xdr:row>
      <xdr:rowOff>4908600</xdr:rowOff>
    </xdr:to>
    <xdr:pic>
      <xdr:nvPicPr>
        <xdr:cNvPr id="22" name="Imagem 21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17348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6</xdr:row>
      <xdr:rowOff>266700</xdr:rowOff>
    </xdr:from>
    <xdr:to>
      <xdr:col>9</xdr:col>
      <xdr:colOff>982200</xdr:colOff>
      <xdr:row>6</xdr:row>
      <xdr:rowOff>4946700</xdr:rowOff>
    </xdr:to>
    <xdr:pic>
      <xdr:nvPicPr>
        <xdr:cNvPr id="23" name="Imagem 22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117729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7</xdr:row>
      <xdr:rowOff>152400</xdr:rowOff>
    </xdr:from>
    <xdr:to>
      <xdr:col>4</xdr:col>
      <xdr:colOff>906000</xdr:colOff>
      <xdr:row>7</xdr:row>
      <xdr:rowOff>4832400</xdr:rowOff>
    </xdr:to>
    <xdr:pic>
      <xdr:nvPicPr>
        <xdr:cNvPr id="24" name="Imagem 23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166878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9</xdr:col>
      <xdr:colOff>829800</xdr:colOff>
      <xdr:row>7</xdr:row>
      <xdr:rowOff>4680000</xdr:rowOff>
    </xdr:to>
    <xdr:pic>
      <xdr:nvPicPr>
        <xdr:cNvPr id="25" name="Imagem 24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3200" y="165354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8</xdr:row>
      <xdr:rowOff>76200</xdr:rowOff>
    </xdr:from>
    <xdr:to>
      <xdr:col>4</xdr:col>
      <xdr:colOff>906000</xdr:colOff>
      <xdr:row>8</xdr:row>
      <xdr:rowOff>4756200</xdr:rowOff>
    </xdr:to>
    <xdr:pic>
      <xdr:nvPicPr>
        <xdr:cNvPr id="26" name="Imagem 25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16408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152400</xdr:colOff>
      <xdr:row>8</xdr:row>
      <xdr:rowOff>76200</xdr:rowOff>
    </xdr:from>
    <xdr:to>
      <xdr:col>9</xdr:col>
      <xdr:colOff>982200</xdr:colOff>
      <xdr:row>8</xdr:row>
      <xdr:rowOff>4756200</xdr:rowOff>
    </xdr:to>
    <xdr:pic>
      <xdr:nvPicPr>
        <xdr:cNvPr id="27" name="Imagem 26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5600" y="216408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9</xdr:row>
      <xdr:rowOff>76200</xdr:rowOff>
    </xdr:from>
    <xdr:to>
      <xdr:col>4</xdr:col>
      <xdr:colOff>867900</xdr:colOff>
      <xdr:row>9</xdr:row>
      <xdr:rowOff>4756200</xdr:rowOff>
    </xdr:to>
    <xdr:pic>
      <xdr:nvPicPr>
        <xdr:cNvPr id="28" name="Imagem 27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265176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114300</xdr:colOff>
      <xdr:row>9</xdr:row>
      <xdr:rowOff>76200</xdr:rowOff>
    </xdr:from>
    <xdr:to>
      <xdr:col>9</xdr:col>
      <xdr:colOff>944100</xdr:colOff>
      <xdr:row>9</xdr:row>
      <xdr:rowOff>4756200</xdr:rowOff>
    </xdr:to>
    <xdr:pic>
      <xdr:nvPicPr>
        <xdr:cNvPr id="29" name="Imagem 28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265176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</xdr:row>
      <xdr:rowOff>4838700</xdr:rowOff>
    </xdr:from>
    <xdr:to>
      <xdr:col>4</xdr:col>
      <xdr:colOff>829800</xdr:colOff>
      <xdr:row>10</xdr:row>
      <xdr:rowOff>4641900</xdr:rowOff>
    </xdr:to>
    <xdr:pic>
      <xdr:nvPicPr>
        <xdr:cNvPr id="30" name="Imagem 29"/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280100"/>
          <a:ext cx="6240000" cy="4680000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10</xdr:row>
      <xdr:rowOff>228600</xdr:rowOff>
    </xdr:from>
    <xdr:to>
      <xdr:col>9</xdr:col>
      <xdr:colOff>867900</xdr:colOff>
      <xdr:row>11</xdr:row>
      <xdr:rowOff>31800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91300" y="31546800"/>
          <a:ext cx="6240000" cy="468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581025</xdr:colOff>
          <xdr:row>0</xdr:row>
          <xdr:rowOff>38100</xdr:rowOff>
        </xdr:from>
        <xdr:to>
          <xdr:col>6</xdr:col>
          <xdr:colOff>238125</xdr:colOff>
          <xdr:row>0</xdr:row>
          <xdr:rowOff>847725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4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371475</xdr:colOff>
      <xdr:row>25</xdr:row>
      <xdr:rowOff>0</xdr:rowOff>
    </xdr:from>
    <xdr:to>
      <xdr:col>2</xdr:col>
      <xdr:colOff>1419225</xdr:colOff>
      <xdr:row>25</xdr:row>
      <xdr:rowOff>0</xdr:rowOff>
    </xdr:to>
    <xdr:sp macro="" textlink="">
      <xdr:nvSpPr>
        <xdr:cNvPr id="2" name="Text Box 7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1228725" y="43434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25</xdr:row>
      <xdr:rowOff>3175</xdr:rowOff>
    </xdr:from>
    <xdr:to>
      <xdr:col>2</xdr:col>
      <xdr:colOff>1095375</xdr:colOff>
      <xdr:row>25</xdr:row>
      <xdr:rowOff>3175</xdr:rowOff>
    </xdr:to>
    <xdr:sp macro="" textlink="">
      <xdr:nvSpPr>
        <xdr:cNvPr id="3" name="Text Box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904875" y="43465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25</xdr:row>
      <xdr:rowOff>0</xdr:rowOff>
    </xdr:from>
    <xdr:to>
      <xdr:col>2</xdr:col>
      <xdr:colOff>1209675</xdr:colOff>
      <xdr:row>25</xdr:row>
      <xdr:rowOff>0</xdr:rowOff>
    </xdr:to>
    <xdr:sp macro="" textlink="">
      <xdr:nvSpPr>
        <xdr:cNvPr id="4" name="Text Box 1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904875" y="43434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34</xdr:row>
      <xdr:rowOff>0</xdr:rowOff>
    </xdr:from>
    <xdr:to>
      <xdr:col>2</xdr:col>
      <xdr:colOff>1419225</xdr:colOff>
      <xdr:row>34</xdr:row>
      <xdr:rowOff>0</xdr:rowOff>
    </xdr:to>
    <xdr:sp macro="" textlink="">
      <xdr:nvSpPr>
        <xdr:cNvPr id="5" name="Text Box 7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1228725" y="58197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34</xdr:row>
      <xdr:rowOff>3175</xdr:rowOff>
    </xdr:from>
    <xdr:to>
      <xdr:col>2</xdr:col>
      <xdr:colOff>1095375</xdr:colOff>
      <xdr:row>34</xdr:row>
      <xdr:rowOff>3175</xdr:rowOff>
    </xdr:to>
    <xdr:sp macro="" textlink="">
      <xdr:nvSpPr>
        <xdr:cNvPr id="6" name="Text Box 7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904875" y="582295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34</xdr:row>
      <xdr:rowOff>0</xdr:rowOff>
    </xdr:from>
    <xdr:to>
      <xdr:col>2</xdr:col>
      <xdr:colOff>1209675</xdr:colOff>
      <xdr:row>34</xdr:row>
      <xdr:rowOff>0</xdr:rowOff>
    </xdr:to>
    <xdr:sp macro="" textlink="">
      <xdr:nvSpPr>
        <xdr:cNvPr id="7" name="Text Box 15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>
          <a:spLocks noChangeArrowheads="1"/>
        </xdr:cNvSpPr>
      </xdr:nvSpPr>
      <xdr:spPr bwMode="auto">
        <a:xfrm>
          <a:off x="904875" y="5819775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25</xdr:row>
      <xdr:rowOff>0</xdr:rowOff>
    </xdr:from>
    <xdr:to>
      <xdr:col>2</xdr:col>
      <xdr:colOff>1419225</xdr:colOff>
      <xdr:row>25</xdr:row>
      <xdr:rowOff>0</xdr:rowOff>
    </xdr:to>
    <xdr:sp macro="" textlink="">
      <xdr:nvSpPr>
        <xdr:cNvPr id="8" name="Text Box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>
          <a:spLocks noChangeArrowheads="1"/>
        </xdr:cNvSpPr>
      </xdr:nvSpPr>
      <xdr:spPr bwMode="auto">
        <a:xfrm>
          <a:off x="1228725" y="43434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25</xdr:row>
      <xdr:rowOff>3175</xdr:rowOff>
    </xdr:from>
    <xdr:to>
      <xdr:col>2</xdr:col>
      <xdr:colOff>1095375</xdr:colOff>
      <xdr:row>25</xdr:row>
      <xdr:rowOff>3175</xdr:rowOff>
    </xdr:to>
    <xdr:sp macro="" textlink="">
      <xdr:nvSpPr>
        <xdr:cNvPr id="9" name="Text Box 7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>
          <a:spLocks noChangeArrowheads="1"/>
        </xdr:cNvSpPr>
      </xdr:nvSpPr>
      <xdr:spPr bwMode="auto">
        <a:xfrm>
          <a:off x="904875" y="43465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25</xdr:row>
      <xdr:rowOff>0</xdr:rowOff>
    </xdr:from>
    <xdr:to>
      <xdr:col>2</xdr:col>
      <xdr:colOff>1209675</xdr:colOff>
      <xdr:row>25</xdr:row>
      <xdr:rowOff>0</xdr:rowOff>
    </xdr:to>
    <xdr:sp macro="" textlink="">
      <xdr:nvSpPr>
        <xdr:cNvPr id="10" name="Text Box 15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SpPr txBox="1">
          <a:spLocks noChangeArrowheads="1"/>
        </xdr:cNvSpPr>
      </xdr:nvSpPr>
      <xdr:spPr bwMode="auto">
        <a:xfrm>
          <a:off x="904875" y="43434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31</xdr:row>
      <xdr:rowOff>0</xdr:rowOff>
    </xdr:from>
    <xdr:to>
      <xdr:col>2</xdr:col>
      <xdr:colOff>1419225</xdr:colOff>
      <xdr:row>31</xdr:row>
      <xdr:rowOff>0</xdr:rowOff>
    </xdr:to>
    <xdr:sp macro="" textlink="">
      <xdr:nvSpPr>
        <xdr:cNvPr id="11" name="Text Box 7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>
          <a:spLocks noChangeArrowheads="1"/>
        </xdr:cNvSpPr>
      </xdr:nvSpPr>
      <xdr:spPr bwMode="auto">
        <a:xfrm>
          <a:off x="1228725" y="53340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31</xdr:row>
      <xdr:rowOff>3175</xdr:rowOff>
    </xdr:from>
    <xdr:to>
      <xdr:col>2</xdr:col>
      <xdr:colOff>1095375</xdr:colOff>
      <xdr:row>31</xdr:row>
      <xdr:rowOff>3175</xdr:rowOff>
    </xdr:to>
    <xdr:sp macro="" textlink="">
      <xdr:nvSpPr>
        <xdr:cNvPr id="12" name="Text Box 7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>
          <a:spLocks noChangeArrowheads="1"/>
        </xdr:cNvSpPr>
      </xdr:nvSpPr>
      <xdr:spPr bwMode="auto">
        <a:xfrm>
          <a:off x="904875" y="53371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31</xdr:row>
      <xdr:rowOff>0</xdr:rowOff>
    </xdr:from>
    <xdr:to>
      <xdr:col>2</xdr:col>
      <xdr:colOff>1209675</xdr:colOff>
      <xdr:row>31</xdr:row>
      <xdr:rowOff>0</xdr:rowOff>
    </xdr:to>
    <xdr:sp macro="" textlink="">
      <xdr:nvSpPr>
        <xdr:cNvPr id="13" name="Text Box 15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>
          <a:spLocks noChangeArrowheads="1"/>
        </xdr:cNvSpPr>
      </xdr:nvSpPr>
      <xdr:spPr bwMode="auto">
        <a:xfrm>
          <a:off x="904875" y="53340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23</xdr:row>
      <xdr:rowOff>0</xdr:rowOff>
    </xdr:from>
    <xdr:to>
      <xdr:col>2</xdr:col>
      <xdr:colOff>1419225</xdr:colOff>
      <xdr:row>23</xdr:row>
      <xdr:rowOff>0</xdr:rowOff>
    </xdr:to>
    <xdr:sp macro="" textlink="">
      <xdr:nvSpPr>
        <xdr:cNvPr id="14" name="Text Box 7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>
          <a:spLocks noChangeArrowheads="1"/>
        </xdr:cNvSpPr>
      </xdr:nvSpPr>
      <xdr:spPr bwMode="auto">
        <a:xfrm>
          <a:off x="1123950" y="43815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23</xdr:row>
      <xdr:rowOff>3175</xdr:rowOff>
    </xdr:from>
    <xdr:to>
      <xdr:col>2</xdr:col>
      <xdr:colOff>1095375</xdr:colOff>
      <xdr:row>23</xdr:row>
      <xdr:rowOff>3175</xdr:rowOff>
    </xdr:to>
    <xdr:sp macro="" textlink="">
      <xdr:nvSpPr>
        <xdr:cNvPr id="15" name="Text Box 7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>
          <a:spLocks noChangeArrowheads="1"/>
        </xdr:cNvSpPr>
      </xdr:nvSpPr>
      <xdr:spPr bwMode="auto">
        <a:xfrm>
          <a:off x="800100" y="43846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23</xdr:row>
      <xdr:rowOff>0</xdr:rowOff>
    </xdr:from>
    <xdr:to>
      <xdr:col>2</xdr:col>
      <xdr:colOff>1209675</xdr:colOff>
      <xdr:row>23</xdr:row>
      <xdr:rowOff>0</xdr:rowOff>
    </xdr:to>
    <xdr:sp macro="" textlink="">
      <xdr:nvSpPr>
        <xdr:cNvPr id="16" name="Text 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>
          <a:spLocks noChangeArrowheads="1"/>
        </xdr:cNvSpPr>
      </xdr:nvSpPr>
      <xdr:spPr bwMode="auto">
        <a:xfrm>
          <a:off x="800100" y="43815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32</xdr:row>
      <xdr:rowOff>0</xdr:rowOff>
    </xdr:from>
    <xdr:to>
      <xdr:col>2</xdr:col>
      <xdr:colOff>1419225</xdr:colOff>
      <xdr:row>32</xdr:row>
      <xdr:rowOff>0</xdr:rowOff>
    </xdr:to>
    <xdr:sp macro="" textlink="">
      <xdr:nvSpPr>
        <xdr:cNvPr id="17" name="Text Box 7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>
          <a:spLocks noChangeArrowheads="1"/>
        </xdr:cNvSpPr>
      </xdr:nvSpPr>
      <xdr:spPr bwMode="auto">
        <a:xfrm>
          <a:off x="1123950" y="59817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32</xdr:row>
      <xdr:rowOff>3175</xdr:rowOff>
    </xdr:from>
    <xdr:to>
      <xdr:col>2</xdr:col>
      <xdr:colOff>1095375</xdr:colOff>
      <xdr:row>32</xdr:row>
      <xdr:rowOff>3175</xdr:rowOff>
    </xdr:to>
    <xdr:sp macro="" textlink="">
      <xdr:nvSpPr>
        <xdr:cNvPr id="18" name="Text Box 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>
          <a:spLocks noChangeArrowheads="1"/>
        </xdr:cNvSpPr>
      </xdr:nvSpPr>
      <xdr:spPr bwMode="auto">
        <a:xfrm>
          <a:off x="800100" y="59848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371475</xdr:colOff>
      <xdr:row>23</xdr:row>
      <xdr:rowOff>0</xdr:rowOff>
    </xdr:from>
    <xdr:to>
      <xdr:col>2</xdr:col>
      <xdr:colOff>1419225</xdr:colOff>
      <xdr:row>23</xdr:row>
      <xdr:rowOff>0</xdr:rowOff>
    </xdr:to>
    <xdr:sp macro="" textlink="">
      <xdr:nvSpPr>
        <xdr:cNvPr id="19" name="Text Box 7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SpPr txBox="1">
          <a:spLocks noChangeArrowheads="1"/>
        </xdr:cNvSpPr>
      </xdr:nvSpPr>
      <xdr:spPr bwMode="auto">
        <a:xfrm>
          <a:off x="1123950" y="43815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23</xdr:row>
      <xdr:rowOff>3175</xdr:rowOff>
    </xdr:from>
    <xdr:to>
      <xdr:col>2</xdr:col>
      <xdr:colOff>1095375</xdr:colOff>
      <xdr:row>23</xdr:row>
      <xdr:rowOff>3175</xdr:rowOff>
    </xdr:to>
    <xdr:sp macro="" textlink="">
      <xdr:nvSpPr>
        <xdr:cNvPr id="20" name="Text Box 7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SpPr txBox="1">
          <a:spLocks noChangeArrowheads="1"/>
        </xdr:cNvSpPr>
      </xdr:nvSpPr>
      <xdr:spPr bwMode="auto">
        <a:xfrm>
          <a:off x="800100" y="43846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23</xdr:row>
      <xdr:rowOff>0</xdr:rowOff>
    </xdr:from>
    <xdr:to>
      <xdr:col>2</xdr:col>
      <xdr:colOff>1209675</xdr:colOff>
      <xdr:row>23</xdr:row>
      <xdr:rowOff>0</xdr:rowOff>
    </xdr:to>
    <xdr:sp macro="" textlink="">
      <xdr:nvSpPr>
        <xdr:cNvPr id="21" name="Text Box 15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SpPr txBox="1">
          <a:spLocks noChangeArrowheads="1"/>
        </xdr:cNvSpPr>
      </xdr:nvSpPr>
      <xdr:spPr bwMode="auto">
        <a:xfrm>
          <a:off x="800100" y="43815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25</xdr:row>
      <xdr:rowOff>0</xdr:rowOff>
    </xdr:from>
    <xdr:to>
      <xdr:col>2</xdr:col>
      <xdr:colOff>1419225</xdr:colOff>
      <xdr:row>25</xdr:row>
      <xdr:rowOff>0</xdr:rowOff>
    </xdr:to>
    <xdr:sp macro="" textlink="">
      <xdr:nvSpPr>
        <xdr:cNvPr id="23" name="Text Box 7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SpPr txBox="1">
          <a:spLocks noChangeArrowheads="1"/>
        </xdr:cNvSpPr>
      </xdr:nvSpPr>
      <xdr:spPr bwMode="auto">
        <a:xfrm>
          <a:off x="1038225" y="470535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25</xdr:row>
      <xdr:rowOff>3175</xdr:rowOff>
    </xdr:from>
    <xdr:to>
      <xdr:col>2</xdr:col>
      <xdr:colOff>1095375</xdr:colOff>
      <xdr:row>25</xdr:row>
      <xdr:rowOff>3175</xdr:rowOff>
    </xdr:to>
    <xdr:sp macro="" textlink="">
      <xdr:nvSpPr>
        <xdr:cNvPr id="24" name="Text Box 7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SpPr txBox="1">
          <a:spLocks noChangeArrowheads="1"/>
        </xdr:cNvSpPr>
      </xdr:nvSpPr>
      <xdr:spPr bwMode="auto">
        <a:xfrm>
          <a:off x="714375" y="470852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25</xdr:row>
      <xdr:rowOff>0</xdr:rowOff>
    </xdr:from>
    <xdr:to>
      <xdr:col>2</xdr:col>
      <xdr:colOff>1209675</xdr:colOff>
      <xdr:row>25</xdr:row>
      <xdr:rowOff>0</xdr:rowOff>
    </xdr:to>
    <xdr:sp macro="" textlink="">
      <xdr:nvSpPr>
        <xdr:cNvPr id="25" name="Text Box 15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SpPr txBox="1">
          <a:spLocks noChangeArrowheads="1"/>
        </xdr:cNvSpPr>
      </xdr:nvSpPr>
      <xdr:spPr bwMode="auto">
        <a:xfrm>
          <a:off x="714375" y="470535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34</xdr:row>
      <xdr:rowOff>0</xdr:rowOff>
    </xdr:from>
    <xdr:to>
      <xdr:col>2</xdr:col>
      <xdr:colOff>1419225</xdr:colOff>
      <xdr:row>34</xdr:row>
      <xdr:rowOff>0</xdr:rowOff>
    </xdr:to>
    <xdr:sp macro="" textlink="">
      <xdr:nvSpPr>
        <xdr:cNvPr id="26" name="Text Box 7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SpPr txBox="1">
          <a:spLocks noChangeArrowheads="1"/>
        </xdr:cNvSpPr>
      </xdr:nvSpPr>
      <xdr:spPr bwMode="auto">
        <a:xfrm>
          <a:off x="1038225" y="61626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34</xdr:row>
      <xdr:rowOff>3175</xdr:rowOff>
    </xdr:from>
    <xdr:to>
      <xdr:col>2</xdr:col>
      <xdr:colOff>1095375</xdr:colOff>
      <xdr:row>34</xdr:row>
      <xdr:rowOff>3175</xdr:rowOff>
    </xdr:to>
    <xdr:sp macro="" textlink="">
      <xdr:nvSpPr>
        <xdr:cNvPr id="27" name="Text Box 7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SpPr txBox="1">
          <a:spLocks noChangeArrowheads="1"/>
        </xdr:cNvSpPr>
      </xdr:nvSpPr>
      <xdr:spPr bwMode="auto">
        <a:xfrm>
          <a:off x="714375" y="616585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34</xdr:row>
      <xdr:rowOff>0</xdr:rowOff>
    </xdr:from>
    <xdr:to>
      <xdr:col>2</xdr:col>
      <xdr:colOff>1209675</xdr:colOff>
      <xdr:row>34</xdr:row>
      <xdr:rowOff>0</xdr:rowOff>
    </xdr:to>
    <xdr:sp macro="" textlink="">
      <xdr:nvSpPr>
        <xdr:cNvPr id="28" name="Text Box 15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SpPr txBox="1">
          <a:spLocks noChangeArrowheads="1"/>
        </xdr:cNvSpPr>
      </xdr:nvSpPr>
      <xdr:spPr bwMode="auto">
        <a:xfrm>
          <a:off x="714375" y="6162675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25</xdr:row>
      <xdr:rowOff>0</xdr:rowOff>
    </xdr:from>
    <xdr:to>
      <xdr:col>2</xdr:col>
      <xdr:colOff>1419225</xdr:colOff>
      <xdr:row>25</xdr:row>
      <xdr:rowOff>0</xdr:rowOff>
    </xdr:to>
    <xdr:sp macro="" textlink="">
      <xdr:nvSpPr>
        <xdr:cNvPr id="29" name="Text Box 7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SpPr txBox="1">
          <a:spLocks noChangeArrowheads="1"/>
        </xdr:cNvSpPr>
      </xdr:nvSpPr>
      <xdr:spPr bwMode="auto">
        <a:xfrm>
          <a:off x="1038225" y="470535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25</xdr:row>
      <xdr:rowOff>3175</xdr:rowOff>
    </xdr:from>
    <xdr:to>
      <xdr:col>2</xdr:col>
      <xdr:colOff>1095375</xdr:colOff>
      <xdr:row>25</xdr:row>
      <xdr:rowOff>3175</xdr:rowOff>
    </xdr:to>
    <xdr:sp macro="" textlink="">
      <xdr:nvSpPr>
        <xdr:cNvPr id="30" name="Text Box 7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SpPr txBox="1">
          <a:spLocks noChangeArrowheads="1"/>
        </xdr:cNvSpPr>
      </xdr:nvSpPr>
      <xdr:spPr bwMode="auto">
        <a:xfrm>
          <a:off x="714375" y="470852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25</xdr:row>
      <xdr:rowOff>0</xdr:rowOff>
    </xdr:from>
    <xdr:to>
      <xdr:col>2</xdr:col>
      <xdr:colOff>1209675</xdr:colOff>
      <xdr:row>25</xdr:row>
      <xdr:rowOff>0</xdr:rowOff>
    </xdr:to>
    <xdr:sp macro="" textlink="">
      <xdr:nvSpPr>
        <xdr:cNvPr id="31" name="Text Box 15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SpPr txBox="1">
          <a:spLocks noChangeArrowheads="1"/>
        </xdr:cNvSpPr>
      </xdr:nvSpPr>
      <xdr:spPr bwMode="auto">
        <a:xfrm>
          <a:off x="714375" y="470535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31</xdr:row>
      <xdr:rowOff>0</xdr:rowOff>
    </xdr:from>
    <xdr:to>
      <xdr:col>2</xdr:col>
      <xdr:colOff>1419225</xdr:colOff>
      <xdr:row>31</xdr:row>
      <xdr:rowOff>0</xdr:rowOff>
    </xdr:to>
    <xdr:sp macro="" textlink="">
      <xdr:nvSpPr>
        <xdr:cNvPr id="32" name="Text Box 7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SpPr txBox="1">
          <a:spLocks noChangeArrowheads="1"/>
        </xdr:cNvSpPr>
      </xdr:nvSpPr>
      <xdr:spPr bwMode="auto">
        <a:xfrm>
          <a:off x="1038225" y="56769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31</xdr:row>
      <xdr:rowOff>3175</xdr:rowOff>
    </xdr:from>
    <xdr:to>
      <xdr:col>2</xdr:col>
      <xdr:colOff>1095375</xdr:colOff>
      <xdr:row>31</xdr:row>
      <xdr:rowOff>3175</xdr:rowOff>
    </xdr:to>
    <xdr:sp macro="" textlink="">
      <xdr:nvSpPr>
        <xdr:cNvPr id="33" name="Text Box 7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SpPr txBox="1">
          <a:spLocks noChangeArrowheads="1"/>
        </xdr:cNvSpPr>
      </xdr:nvSpPr>
      <xdr:spPr bwMode="auto">
        <a:xfrm>
          <a:off x="714375" y="56800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31</xdr:row>
      <xdr:rowOff>0</xdr:rowOff>
    </xdr:from>
    <xdr:to>
      <xdr:col>2</xdr:col>
      <xdr:colOff>1209675</xdr:colOff>
      <xdr:row>31</xdr:row>
      <xdr:rowOff>0</xdr:rowOff>
    </xdr:to>
    <xdr:sp macro="" textlink="">
      <xdr:nvSpPr>
        <xdr:cNvPr id="34" name="Text Box 15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SpPr txBox="1">
          <a:spLocks noChangeArrowheads="1"/>
        </xdr:cNvSpPr>
      </xdr:nvSpPr>
      <xdr:spPr bwMode="auto">
        <a:xfrm>
          <a:off x="714375" y="56769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23</xdr:row>
      <xdr:rowOff>0</xdr:rowOff>
    </xdr:from>
    <xdr:to>
      <xdr:col>2</xdr:col>
      <xdr:colOff>1419225</xdr:colOff>
      <xdr:row>23</xdr:row>
      <xdr:rowOff>0</xdr:rowOff>
    </xdr:to>
    <xdr:sp macro="" textlink="">
      <xdr:nvSpPr>
        <xdr:cNvPr id="35" name="Text Box 7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SpPr txBox="1">
          <a:spLocks noChangeArrowheads="1"/>
        </xdr:cNvSpPr>
      </xdr:nvSpPr>
      <xdr:spPr bwMode="auto">
        <a:xfrm>
          <a:off x="1038225" y="43815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23</xdr:row>
      <xdr:rowOff>3175</xdr:rowOff>
    </xdr:from>
    <xdr:to>
      <xdr:col>2</xdr:col>
      <xdr:colOff>1095375</xdr:colOff>
      <xdr:row>23</xdr:row>
      <xdr:rowOff>3175</xdr:rowOff>
    </xdr:to>
    <xdr:sp macro="" textlink="">
      <xdr:nvSpPr>
        <xdr:cNvPr id="36" name="Text Box 7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SpPr txBox="1">
          <a:spLocks noChangeArrowheads="1"/>
        </xdr:cNvSpPr>
      </xdr:nvSpPr>
      <xdr:spPr bwMode="auto">
        <a:xfrm>
          <a:off x="714375" y="43846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23</xdr:row>
      <xdr:rowOff>0</xdr:rowOff>
    </xdr:from>
    <xdr:to>
      <xdr:col>2</xdr:col>
      <xdr:colOff>1209675</xdr:colOff>
      <xdr:row>23</xdr:row>
      <xdr:rowOff>0</xdr:rowOff>
    </xdr:to>
    <xdr:sp macro="" textlink="">
      <xdr:nvSpPr>
        <xdr:cNvPr id="37" name="Text Box 15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SpPr txBox="1">
          <a:spLocks noChangeArrowheads="1"/>
        </xdr:cNvSpPr>
      </xdr:nvSpPr>
      <xdr:spPr bwMode="auto">
        <a:xfrm>
          <a:off x="714375" y="43815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xdr:twoCellAnchor>
    <xdr:from>
      <xdr:col>2</xdr:col>
      <xdr:colOff>371475</xdr:colOff>
      <xdr:row>32</xdr:row>
      <xdr:rowOff>0</xdr:rowOff>
    </xdr:from>
    <xdr:to>
      <xdr:col>2</xdr:col>
      <xdr:colOff>1419225</xdr:colOff>
      <xdr:row>32</xdr:row>
      <xdr:rowOff>0</xdr:rowOff>
    </xdr:to>
    <xdr:sp macro="" textlink="">
      <xdr:nvSpPr>
        <xdr:cNvPr id="38" name="Text Box 7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SpPr txBox="1">
          <a:spLocks noChangeArrowheads="1"/>
        </xdr:cNvSpPr>
      </xdr:nvSpPr>
      <xdr:spPr bwMode="auto">
        <a:xfrm>
          <a:off x="1038225" y="583882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32</xdr:row>
      <xdr:rowOff>3175</xdr:rowOff>
    </xdr:from>
    <xdr:to>
      <xdr:col>2</xdr:col>
      <xdr:colOff>1095375</xdr:colOff>
      <xdr:row>32</xdr:row>
      <xdr:rowOff>3175</xdr:rowOff>
    </xdr:to>
    <xdr:sp macro="" textlink="">
      <xdr:nvSpPr>
        <xdr:cNvPr id="39" name="Text Box 7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SpPr txBox="1">
          <a:spLocks noChangeArrowheads="1"/>
        </xdr:cNvSpPr>
      </xdr:nvSpPr>
      <xdr:spPr bwMode="auto">
        <a:xfrm>
          <a:off x="714375" y="58420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371475</xdr:colOff>
      <xdr:row>23</xdr:row>
      <xdr:rowOff>0</xdr:rowOff>
    </xdr:from>
    <xdr:to>
      <xdr:col>2</xdr:col>
      <xdr:colOff>1419225</xdr:colOff>
      <xdr:row>23</xdr:row>
      <xdr:rowOff>0</xdr:rowOff>
    </xdr:to>
    <xdr:sp macro="" textlink="">
      <xdr:nvSpPr>
        <xdr:cNvPr id="40" name="Text Box 7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SpPr txBox="1">
          <a:spLocks noChangeArrowheads="1"/>
        </xdr:cNvSpPr>
      </xdr:nvSpPr>
      <xdr:spPr bwMode="auto">
        <a:xfrm>
          <a:off x="1038225" y="4381500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 =</a:t>
          </a:r>
        </a:p>
      </xdr:txBody>
    </xdr:sp>
    <xdr:clientData/>
  </xdr:twoCellAnchor>
  <xdr:twoCellAnchor>
    <xdr:from>
      <xdr:col>2</xdr:col>
      <xdr:colOff>47625</xdr:colOff>
      <xdr:row>23</xdr:row>
      <xdr:rowOff>3175</xdr:rowOff>
    </xdr:from>
    <xdr:to>
      <xdr:col>2</xdr:col>
      <xdr:colOff>1095375</xdr:colOff>
      <xdr:row>23</xdr:row>
      <xdr:rowOff>3175</xdr:rowOff>
    </xdr:to>
    <xdr:sp macro="" textlink="">
      <xdr:nvSpPr>
        <xdr:cNvPr id="41" name="Text Box 7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SpPr txBox="1">
          <a:spLocks noChangeArrowheads="1"/>
        </xdr:cNvSpPr>
      </xdr:nvSpPr>
      <xdr:spPr bwMode="auto">
        <a:xfrm>
          <a:off x="714375" y="4384675"/>
          <a:ext cx="10477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Fórmula do BDI =</a:t>
          </a:r>
        </a:p>
      </xdr:txBody>
    </xdr:sp>
    <xdr:clientData/>
  </xdr:twoCellAnchor>
  <xdr:twoCellAnchor>
    <xdr:from>
      <xdr:col>2</xdr:col>
      <xdr:colOff>47625</xdr:colOff>
      <xdr:row>23</xdr:row>
      <xdr:rowOff>0</xdr:rowOff>
    </xdr:from>
    <xdr:to>
      <xdr:col>2</xdr:col>
      <xdr:colOff>1209675</xdr:colOff>
      <xdr:row>23</xdr:row>
      <xdr:rowOff>0</xdr:rowOff>
    </xdr:to>
    <xdr:sp macro="" textlink="">
      <xdr:nvSpPr>
        <xdr:cNvPr id="42" name="Text Box 15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SpPr txBox="1">
          <a:spLocks noChangeArrowheads="1"/>
        </xdr:cNvSpPr>
      </xdr:nvSpPr>
      <xdr:spPr bwMode="auto">
        <a:xfrm>
          <a:off x="714375" y="4381500"/>
          <a:ext cx="116205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Cálculo da Taxa (%)</a:t>
          </a:r>
        </a:p>
        <a:p>
          <a:pPr algn="l" rtl="0">
            <a:defRPr sz="1000"/>
          </a:pPr>
          <a:endParaRPr lang="pt-BR" sz="1000" b="0" i="0" strike="noStrike">
            <a:solidFill>
              <a:srgbClr val="000000"/>
            </a:solidFill>
            <a:latin typeface="MS Sans Serif"/>
          </a:endParaRPr>
        </a:p>
        <a:p>
          <a:pPr algn="l" rtl="0">
            <a:defRPr sz="1000"/>
          </a:pPr>
          <a:r>
            <a:rPr lang="pt-BR" sz="1000" b="0" i="0" strike="noStrike">
              <a:solidFill>
                <a:srgbClr val="000000"/>
              </a:solidFill>
              <a:latin typeface="MS Sans Serif"/>
            </a:rPr>
            <a:t> =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9525</xdr:colOff>
          <xdr:row>32</xdr:row>
          <xdr:rowOff>95250</xdr:rowOff>
        </xdr:from>
        <xdr:to>
          <xdr:col>3</xdr:col>
          <xdr:colOff>923925</xdr:colOff>
          <xdr:row>35</xdr:row>
          <xdr:rowOff>142875</xdr:rowOff>
        </xdr:to>
        <xdr:sp macro="" textlink="">
          <xdr:nvSpPr>
            <xdr:cNvPr id="2049" name="Objeto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5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19050</xdr:colOff>
          <xdr:row>32</xdr:row>
          <xdr:rowOff>76200</xdr:rowOff>
        </xdr:from>
        <xdr:to>
          <xdr:col>3</xdr:col>
          <xdr:colOff>952500</xdr:colOff>
          <xdr:row>35</xdr:row>
          <xdr:rowOff>114300</xdr:rowOff>
        </xdr:to>
        <xdr:sp macro="" textlink="">
          <xdr:nvSpPr>
            <xdr:cNvPr id="2050" name="Objeto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5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PROJETOS\2021\VDX%20-%20Vit&#243;ria%20do%20Xingu\Documentos%20em%20Elabora&#231;&#227;o\Or&#231;amento%20e%20Mem&#243;rias\C&#243;pia%20de%20VDX.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DADOS"/>
      <sheetName val="NOVO"/>
      <sheetName val="BDI"/>
      <sheetName val="ORÇAMENTO"/>
      <sheetName val="CÁLCULO"/>
      <sheetName val="EVENTOS"/>
      <sheetName val="CRONO"/>
      <sheetName val="CRONOPLE"/>
      <sheetName val="PLE"/>
      <sheetName val="QCI"/>
      <sheetName val="BM"/>
      <sheetName val="RRE"/>
      <sheetName val="OFÍCIO"/>
      <sheetName val="Cópia de VDX.001"/>
    </sheetNames>
    <sheetDataSet>
      <sheetData sheetId="0" refreshError="1"/>
      <sheetData sheetId="1" refreshError="1">
        <row r="4">
          <cell r="F4" t="str">
            <v>OGU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oleObject" Target="../embeddings/oleObject8.bin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image" Target="../media/image16.wmf"/><Relationship Id="rId5" Type="http://schemas.openxmlformats.org/officeDocument/2006/relationships/oleObject" Target="../embeddings/oleObject7.bin"/><Relationship Id="rId4" Type="http://schemas.openxmlformats.org/officeDocument/2006/relationships/vmlDrawing" Target="../drawings/vmlDrawing8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1"/>
  <sheetViews>
    <sheetView view="pageBreakPreview" topLeftCell="A11" zoomScale="85" zoomScaleNormal="85" zoomScaleSheetLayoutView="85" workbookViewId="0">
      <selection activeCell="G34" sqref="G34:J34"/>
    </sheetView>
  </sheetViews>
  <sheetFormatPr defaultColWidth="9.140625" defaultRowHeight="12.75" customHeight="1"/>
  <cols>
    <col min="1" max="1" width="11.5703125" style="17" customWidth="1"/>
    <col min="2" max="2" width="56.85546875" style="35" customWidth="1"/>
    <col min="3" max="3" width="7" style="17" bestFit="1" customWidth="1"/>
    <col min="4" max="4" width="11.5703125" style="15" bestFit="1" customWidth="1"/>
    <col min="5" max="5" width="11.28515625" style="15" bestFit="1" customWidth="1"/>
    <col min="6" max="6" width="14.5703125" style="15" bestFit="1" customWidth="1"/>
    <col min="7" max="7" width="13.5703125" style="16" customWidth="1"/>
    <col min="8" max="8" width="12.7109375" style="15" customWidth="1"/>
    <col min="9" max="10" width="10.140625" style="16" bestFit="1" customWidth="1"/>
    <col min="11" max="11" width="12.7109375" style="16" bestFit="1" customWidth="1"/>
    <col min="12" max="12" width="14.85546875" style="16" bestFit="1" customWidth="1"/>
    <col min="13" max="13" width="14.5703125" style="15" bestFit="1" customWidth="1"/>
    <col min="14" max="14" width="7.7109375" style="17" customWidth="1"/>
    <col min="15" max="15" width="16.140625" style="16" customWidth="1"/>
    <col min="16" max="16" width="9.140625" style="16"/>
    <col min="17" max="17" width="14.85546875" style="16" customWidth="1"/>
    <col min="18" max="18" width="11.5703125" style="16" bestFit="1" customWidth="1"/>
    <col min="19" max="16384" width="9.140625" style="16"/>
  </cols>
  <sheetData>
    <row r="1" spans="1:17" s="37" customFormat="1" ht="68.25" customHeight="1">
      <c r="A1" s="140" t="s">
        <v>107</v>
      </c>
      <c r="B1" s="223" t="s">
        <v>189</v>
      </c>
      <c r="C1" s="223"/>
      <c r="D1" s="224" t="s">
        <v>140</v>
      </c>
      <c r="E1" s="224"/>
      <c r="F1" s="224"/>
      <c r="G1" s="224"/>
      <c r="H1" s="226" t="s">
        <v>146</v>
      </c>
      <c r="I1" s="226"/>
      <c r="J1" s="226"/>
      <c r="K1" s="228" t="s">
        <v>165</v>
      </c>
      <c r="L1" s="228"/>
      <c r="M1" s="228"/>
      <c r="N1" s="228"/>
    </row>
    <row r="2" spans="1:17" s="37" customFormat="1" ht="14.25">
      <c r="A2" s="140" t="s">
        <v>108</v>
      </c>
      <c r="B2" s="223" t="s">
        <v>166</v>
      </c>
      <c r="C2" s="223"/>
      <c r="D2" s="224"/>
      <c r="E2" s="224"/>
      <c r="F2" s="225"/>
      <c r="G2" s="225"/>
      <c r="H2" s="227"/>
      <c r="I2" s="227"/>
      <c r="J2" s="227"/>
      <c r="K2" s="228"/>
      <c r="L2" s="228"/>
      <c r="M2" s="228"/>
      <c r="N2" s="228"/>
    </row>
    <row r="3" spans="1:17" s="37" customFormat="1" ht="14.25">
      <c r="A3" s="141" t="s">
        <v>109</v>
      </c>
      <c r="B3" s="223" t="s">
        <v>167</v>
      </c>
      <c r="C3" s="223"/>
      <c r="D3" s="226" t="s">
        <v>110</v>
      </c>
      <c r="E3" s="226"/>
      <c r="F3" s="229" t="s">
        <v>164</v>
      </c>
      <c r="G3" s="229"/>
      <c r="H3" s="229"/>
      <c r="I3" s="229"/>
      <c r="J3" s="229"/>
      <c r="K3" s="229"/>
      <c r="L3" s="229"/>
      <c r="M3" s="229"/>
      <c r="N3" s="229"/>
    </row>
    <row r="4" spans="1:17" s="37" customFormat="1" ht="15" thickBot="1">
      <c r="A4" s="142" t="s">
        <v>111</v>
      </c>
      <c r="B4" s="231" t="s">
        <v>168</v>
      </c>
      <c r="C4" s="231"/>
      <c r="D4" s="227"/>
      <c r="E4" s="227"/>
      <c r="F4" s="230"/>
      <c r="G4" s="230"/>
      <c r="H4" s="230"/>
      <c r="I4" s="230"/>
      <c r="J4" s="230"/>
      <c r="K4" s="230"/>
      <c r="L4" s="230"/>
      <c r="M4" s="230"/>
      <c r="N4" s="230"/>
    </row>
    <row r="5" spans="1:17" s="37" customFormat="1" ht="16.5" thickBot="1">
      <c r="A5" s="190" t="s">
        <v>1</v>
      </c>
      <c r="B5" s="192" t="s">
        <v>112</v>
      </c>
      <c r="C5" s="194" t="s">
        <v>113</v>
      </c>
      <c r="D5" s="195"/>
      <c r="E5" s="195"/>
      <c r="F5" s="196"/>
      <c r="G5" s="197" t="s">
        <v>114</v>
      </c>
      <c r="H5" s="198"/>
      <c r="I5" s="198"/>
      <c r="J5" s="198"/>
      <c r="K5" s="198"/>
      <c r="L5" s="198"/>
      <c r="M5" s="199"/>
      <c r="N5" s="82" t="s">
        <v>145</v>
      </c>
    </row>
    <row r="6" spans="1:17" s="37" customFormat="1" ht="13.9" customHeight="1">
      <c r="A6" s="191"/>
      <c r="B6" s="193"/>
      <c r="C6" s="200" t="s">
        <v>115</v>
      </c>
      <c r="D6" s="201" t="s">
        <v>116</v>
      </c>
      <c r="E6" s="202" t="s">
        <v>136</v>
      </c>
      <c r="F6" s="203" t="s">
        <v>117</v>
      </c>
      <c r="G6" s="204" t="s">
        <v>118</v>
      </c>
      <c r="H6" s="205"/>
      <c r="I6" s="206"/>
      <c r="J6" s="219" t="s">
        <v>119</v>
      </c>
      <c r="K6" s="220"/>
      <c r="L6" s="220"/>
      <c r="M6" s="192"/>
      <c r="N6" s="232" t="s">
        <v>0</v>
      </c>
    </row>
    <row r="7" spans="1:17" s="37" customFormat="1" ht="14.25">
      <c r="A7" s="191"/>
      <c r="B7" s="193"/>
      <c r="C7" s="200"/>
      <c r="D7" s="201"/>
      <c r="E7" s="202"/>
      <c r="F7" s="203"/>
      <c r="G7" s="207"/>
      <c r="H7" s="208"/>
      <c r="I7" s="209"/>
      <c r="J7" s="221"/>
      <c r="K7" s="222"/>
      <c r="L7" s="222"/>
      <c r="M7" s="193"/>
      <c r="N7" s="232"/>
    </row>
    <row r="8" spans="1:17" s="37" customFormat="1" ht="24">
      <c r="A8" s="191"/>
      <c r="B8" s="193"/>
      <c r="C8" s="200"/>
      <c r="D8" s="201"/>
      <c r="E8" s="202"/>
      <c r="F8" s="203"/>
      <c r="G8" s="68" t="s">
        <v>120</v>
      </c>
      <c r="H8" s="39" t="s">
        <v>121</v>
      </c>
      <c r="I8" s="69" t="s">
        <v>122</v>
      </c>
      <c r="J8" s="68" t="s">
        <v>120</v>
      </c>
      <c r="K8" s="38" t="s">
        <v>121</v>
      </c>
      <c r="L8" s="38" t="s">
        <v>122</v>
      </c>
      <c r="M8" s="81" t="s">
        <v>123</v>
      </c>
      <c r="N8" s="232"/>
    </row>
    <row r="9" spans="1:17" s="119" customFormat="1">
      <c r="A9" s="120"/>
      <c r="B9" s="121" t="s">
        <v>112</v>
      </c>
      <c r="C9" s="122"/>
      <c r="D9" s="123"/>
      <c r="E9" s="124"/>
      <c r="F9" s="125"/>
      <c r="G9" s="126"/>
      <c r="H9" s="127"/>
      <c r="I9" s="128"/>
      <c r="J9" s="70"/>
      <c r="K9" s="58"/>
      <c r="L9" s="58"/>
      <c r="M9" s="64"/>
      <c r="N9" s="129"/>
    </row>
    <row r="10" spans="1:17" s="119" customFormat="1">
      <c r="A10" s="130">
        <v>1</v>
      </c>
      <c r="B10" s="131" t="s">
        <v>131</v>
      </c>
      <c r="C10" s="132"/>
      <c r="D10" s="133"/>
      <c r="E10" s="133"/>
      <c r="F10" s="134"/>
      <c r="G10" s="135"/>
      <c r="H10" s="75"/>
      <c r="I10" s="76"/>
      <c r="J10" s="71"/>
      <c r="K10" s="57"/>
      <c r="L10" s="57"/>
      <c r="M10" s="65"/>
      <c r="N10" s="136"/>
    </row>
    <row r="11" spans="1:17">
      <c r="A11" s="118" t="s">
        <v>158</v>
      </c>
      <c r="B11" s="115" t="s">
        <v>169</v>
      </c>
      <c r="C11" s="118" t="s">
        <v>132</v>
      </c>
      <c r="D11" s="117">
        <v>1</v>
      </c>
      <c r="E11" s="117">
        <v>39888.959999999999</v>
      </c>
      <c r="F11" s="137">
        <f>TRUNC(D11*E11,2)</f>
        <v>39888.959999999999</v>
      </c>
      <c r="G11" s="118"/>
      <c r="H11" s="158">
        <v>0.5</v>
      </c>
      <c r="I11" s="139"/>
      <c r="J11" s="112"/>
      <c r="K11" s="94">
        <f t="shared" ref="K11:K12" si="0">TRUNC(E11*H11,2)</f>
        <v>19944.48</v>
      </c>
      <c r="L11" s="138">
        <f t="shared" ref="L11:L12" si="1">J11+K11</f>
        <v>19944.48</v>
      </c>
      <c r="M11" s="138">
        <f t="shared" ref="M11:M12" si="2">F11-L11</f>
        <v>19944.48</v>
      </c>
      <c r="N11" s="83">
        <f t="shared" ref="N11:N14" si="3">L11/F11</f>
        <v>0.5</v>
      </c>
      <c r="O11" s="103"/>
      <c r="Q11" s="103"/>
    </row>
    <row r="12" spans="1:17" ht="25.5">
      <c r="A12" s="118" t="s">
        <v>185</v>
      </c>
      <c r="B12" s="115" t="s">
        <v>170</v>
      </c>
      <c r="C12" s="118" t="s">
        <v>134</v>
      </c>
      <c r="D12" s="117">
        <v>24</v>
      </c>
      <c r="E12" s="117">
        <v>253.05</v>
      </c>
      <c r="F12" s="137">
        <f t="shared" ref="F12:F14" si="4">TRUNC(D12*E12,2)</f>
        <v>6073.2</v>
      </c>
      <c r="G12" s="118"/>
      <c r="H12" s="158">
        <v>24</v>
      </c>
      <c r="I12" s="139"/>
      <c r="J12" s="112"/>
      <c r="K12" s="94">
        <f t="shared" si="0"/>
        <v>6073.2</v>
      </c>
      <c r="L12" s="138">
        <f t="shared" si="1"/>
        <v>6073.2</v>
      </c>
      <c r="M12" s="138">
        <f t="shared" si="2"/>
        <v>0</v>
      </c>
      <c r="N12" s="83">
        <f t="shared" si="3"/>
        <v>1</v>
      </c>
      <c r="O12" s="103"/>
      <c r="Q12" s="103"/>
    </row>
    <row r="13" spans="1:17" ht="38.25">
      <c r="A13" s="118" t="s">
        <v>186</v>
      </c>
      <c r="B13" s="115" t="s">
        <v>171</v>
      </c>
      <c r="C13" s="118" t="s">
        <v>134</v>
      </c>
      <c r="D13" s="117">
        <v>20</v>
      </c>
      <c r="E13" s="117">
        <v>697.18</v>
      </c>
      <c r="F13" s="137">
        <f t="shared" si="4"/>
        <v>13943.6</v>
      </c>
      <c r="G13" s="118"/>
      <c r="H13" s="158">
        <v>20</v>
      </c>
      <c r="I13" s="139"/>
      <c r="J13" s="112"/>
      <c r="K13" s="94">
        <f t="shared" ref="K13:K14" si="5">TRUNC(E13*H13,2)</f>
        <v>13943.6</v>
      </c>
      <c r="L13" s="138">
        <f t="shared" ref="L13:L14" si="6">J13+K13</f>
        <v>13943.6</v>
      </c>
      <c r="M13" s="138">
        <f t="shared" ref="M13:M14" si="7">F13-L13</f>
        <v>0</v>
      </c>
      <c r="N13" s="83">
        <f t="shared" si="3"/>
        <v>1</v>
      </c>
      <c r="O13" s="103"/>
      <c r="Q13" s="103"/>
    </row>
    <row r="14" spans="1:17">
      <c r="A14" s="118" t="s">
        <v>187</v>
      </c>
      <c r="B14" s="115" t="s">
        <v>172</v>
      </c>
      <c r="C14" s="118" t="s">
        <v>173</v>
      </c>
      <c r="D14" s="117">
        <v>1</v>
      </c>
      <c r="E14" s="117">
        <v>146001.09</v>
      </c>
      <c r="F14" s="137">
        <f t="shared" si="4"/>
        <v>146001.09</v>
      </c>
      <c r="G14" s="118"/>
      <c r="H14" s="158">
        <v>1</v>
      </c>
      <c r="I14" s="139"/>
      <c r="J14" s="112"/>
      <c r="K14" s="94">
        <f t="shared" si="5"/>
        <v>146001.09</v>
      </c>
      <c r="L14" s="138">
        <f t="shared" si="6"/>
        <v>146001.09</v>
      </c>
      <c r="M14" s="138">
        <f t="shared" si="7"/>
        <v>0</v>
      </c>
      <c r="N14" s="83">
        <f t="shared" si="3"/>
        <v>1</v>
      </c>
      <c r="O14" s="103"/>
      <c r="Q14" s="103"/>
    </row>
    <row r="15" spans="1:17">
      <c r="A15" s="118"/>
      <c r="B15" s="115"/>
      <c r="C15" s="118"/>
      <c r="D15" s="117"/>
      <c r="E15" s="117"/>
      <c r="F15" s="137"/>
      <c r="G15" s="118"/>
      <c r="H15" s="158"/>
      <c r="I15" s="139"/>
      <c r="J15" s="112"/>
      <c r="K15" s="94"/>
      <c r="L15" s="138"/>
      <c r="M15" s="138"/>
      <c r="N15" s="83"/>
      <c r="O15" s="103"/>
      <c r="Q15" s="103"/>
    </row>
    <row r="16" spans="1:17">
      <c r="A16" s="130">
        <v>2</v>
      </c>
      <c r="B16" s="131" t="s">
        <v>174</v>
      </c>
      <c r="C16" s="132"/>
      <c r="D16" s="133"/>
      <c r="E16" s="133"/>
      <c r="F16" s="134"/>
      <c r="G16" s="135"/>
      <c r="H16" s="159"/>
      <c r="I16" s="76"/>
      <c r="J16" s="71"/>
      <c r="K16" s="57"/>
      <c r="L16" s="57"/>
      <c r="M16" s="65"/>
      <c r="N16" s="136"/>
      <c r="O16" s="103"/>
      <c r="Q16" s="103"/>
    </row>
    <row r="17" spans="1:17">
      <c r="A17" s="118" t="s">
        <v>155</v>
      </c>
      <c r="B17" s="115" t="s">
        <v>175</v>
      </c>
      <c r="C17" s="118" t="s">
        <v>176</v>
      </c>
      <c r="D17" s="117">
        <v>573750</v>
      </c>
      <c r="E17" s="117">
        <v>0.39</v>
      </c>
      <c r="F17" s="137">
        <f t="shared" ref="F17:F23" si="8">TRUNC(D17*E17,2)</f>
        <v>223762.5</v>
      </c>
      <c r="G17" s="118"/>
      <c r="H17" s="158">
        <v>86100</v>
      </c>
      <c r="I17" s="139"/>
      <c r="J17" s="112"/>
      <c r="K17" s="94">
        <f t="shared" ref="K17:K23" si="9">TRUNC(E17*H17,2)</f>
        <v>33579</v>
      </c>
      <c r="L17" s="138">
        <f t="shared" ref="L17:L23" si="10">J17+K17</f>
        <v>33579</v>
      </c>
      <c r="M17" s="138">
        <f t="shared" ref="M17:M23" si="11">F17-L17</f>
        <v>190183.5</v>
      </c>
      <c r="N17" s="83">
        <f t="shared" ref="N17:N23" si="12">L17/F17</f>
        <v>0.15006535947712418</v>
      </c>
      <c r="O17" s="103"/>
      <c r="Q17" s="103"/>
    </row>
    <row r="18" spans="1:17" ht="38.25">
      <c r="A18" s="118" t="s">
        <v>188</v>
      </c>
      <c r="B18" s="115" t="s">
        <v>177</v>
      </c>
      <c r="C18" s="118" t="s">
        <v>178</v>
      </c>
      <c r="D18" s="117">
        <v>80325</v>
      </c>
      <c r="E18" s="117">
        <v>10.26</v>
      </c>
      <c r="F18" s="137">
        <f t="shared" si="8"/>
        <v>824134.5</v>
      </c>
      <c r="G18" s="118"/>
      <c r="H18" s="158">
        <v>12915</v>
      </c>
      <c r="I18" s="139"/>
      <c r="J18" s="112"/>
      <c r="K18" s="94">
        <f t="shared" si="9"/>
        <v>132507.9</v>
      </c>
      <c r="L18" s="138">
        <f t="shared" si="10"/>
        <v>132507.9</v>
      </c>
      <c r="M18" s="138">
        <f t="shared" si="11"/>
        <v>691626.6</v>
      </c>
      <c r="N18" s="83">
        <f t="shared" si="12"/>
        <v>0.16078431372549018</v>
      </c>
      <c r="O18" s="103"/>
      <c r="Q18" s="103"/>
    </row>
    <row r="19" spans="1:17" ht="25.5">
      <c r="A19" s="118" t="s">
        <v>156</v>
      </c>
      <c r="B19" s="115" t="s">
        <v>179</v>
      </c>
      <c r="C19" s="118" t="s">
        <v>134</v>
      </c>
      <c r="D19" s="117">
        <v>573750</v>
      </c>
      <c r="E19" s="117">
        <v>0.13</v>
      </c>
      <c r="F19" s="137">
        <f t="shared" si="8"/>
        <v>74587.5</v>
      </c>
      <c r="G19" s="118"/>
      <c r="H19" s="158">
        <v>86100</v>
      </c>
      <c r="I19" s="139"/>
      <c r="J19" s="112"/>
      <c r="K19" s="94">
        <f t="shared" si="9"/>
        <v>11193</v>
      </c>
      <c r="L19" s="138">
        <f t="shared" si="10"/>
        <v>11193</v>
      </c>
      <c r="M19" s="138">
        <f t="shared" si="11"/>
        <v>63394.5</v>
      </c>
      <c r="N19" s="83">
        <f t="shared" si="12"/>
        <v>0.15006535947712418</v>
      </c>
      <c r="O19" s="103"/>
      <c r="Q19" s="103"/>
    </row>
    <row r="20" spans="1:17">
      <c r="A20" s="118" t="s">
        <v>157</v>
      </c>
      <c r="B20" s="115" t="s">
        <v>180</v>
      </c>
      <c r="C20" s="118" t="s">
        <v>178</v>
      </c>
      <c r="D20" s="117">
        <v>181237.5</v>
      </c>
      <c r="E20" s="117">
        <v>6.84</v>
      </c>
      <c r="F20" s="137">
        <f t="shared" si="8"/>
        <v>1239664.5</v>
      </c>
      <c r="G20" s="118"/>
      <c r="H20" s="158">
        <v>27121.5</v>
      </c>
      <c r="I20" s="139"/>
      <c r="J20" s="112"/>
      <c r="K20" s="94">
        <f t="shared" si="9"/>
        <v>185511.06</v>
      </c>
      <c r="L20" s="138">
        <f t="shared" si="10"/>
        <v>185511.06</v>
      </c>
      <c r="M20" s="138">
        <f t="shared" si="11"/>
        <v>1054153.44</v>
      </c>
      <c r="N20" s="83">
        <f t="shared" si="12"/>
        <v>0.1496461824953445</v>
      </c>
      <c r="O20" s="103"/>
      <c r="Q20" s="103"/>
    </row>
    <row r="21" spans="1:17" ht="25.5">
      <c r="A21" s="118" t="s">
        <v>159</v>
      </c>
      <c r="B21" s="115" t="s">
        <v>181</v>
      </c>
      <c r="C21" s="118" t="s">
        <v>135</v>
      </c>
      <c r="D21" s="117">
        <v>76500</v>
      </c>
      <c r="E21" s="117">
        <v>2.2200000000000002</v>
      </c>
      <c r="F21" s="137">
        <f t="shared" si="8"/>
        <v>169830</v>
      </c>
      <c r="G21" s="118"/>
      <c r="H21" s="158">
        <v>12915</v>
      </c>
      <c r="I21" s="139"/>
      <c r="J21" s="112"/>
      <c r="K21" s="94">
        <f t="shared" si="9"/>
        <v>28671.3</v>
      </c>
      <c r="L21" s="138">
        <f t="shared" si="10"/>
        <v>28671.3</v>
      </c>
      <c r="M21" s="138">
        <f t="shared" si="11"/>
        <v>141158.70000000001</v>
      </c>
      <c r="N21" s="83">
        <f t="shared" si="12"/>
        <v>0.16882352941176471</v>
      </c>
      <c r="O21" s="103"/>
      <c r="Q21" s="103"/>
    </row>
    <row r="22" spans="1:17" ht="38.25">
      <c r="A22" s="118" t="s">
        <v>160</v>
      </c>
      <c r="B22" s="115" t="s">
        <v>182</v>
      </c>
      <c r="C22" s="118" t="s">
        <v>139</v>
      </c>
      <c r="D22" s="117">
        <v>153000</v>
      </c>
      <c r="E22" s="117">
        <v>2.17</v>
      </c>
      <c r="F22" s="137">
        <f t="shared" si="8"/>
        <v>332010</v>
      </c>
      <c r="G22" s="118"/>
      <c r="H22" s="158">
        <v>25830</v>
      </c>
      <c r="I22" s="139"/>
      <c r="J22" s="112"/>
      <c r="K22" s="94">
        <f t="shared" si="9"/>
        <v>56051.1</v>
      </c>
      <c r="L22" s="138">
        <f t="shared" si="10"/>
        <v>56051.1</v>
      </c>
      <c r="M22" s="138">
        <f t="shared" si="11"/>
        <v>275958.90000000002</v>
      </c>
      <c r="N22" s="83">
        <f t="shared" si="12"/>
        <v>0.16882352941176471</v>
      </c>
      <c r="O22" s="103"/>
      <c r="Q22" s="103"/>
    </row>
    <row r="23" spans="1:17">
      <c r="A23" s="118" t="s">
        <v>184</v>
      </c>
      <c r="B23" s="115" t="s">
        <v>183</v>
      </c>
      <c r="C23" s="118" t="s">
        <v>135</v>
      </c>
      <c r="D23" s="117">
        <v>1400</v>
      </c>
      <c r="E23" s="117">
        <v>158.33000000000001</v>
      </c>
      <c r="F23" s="137">
        <f t="shared" si="8"/>
        <v>221662</v>
      </c>
      <c r="G23" s="118"/>
      <c r="H23" s="158">
        <v>210</v>
      </c>
      <c r="I23" s="139"/>
      <c r="J23" s="112"/>
      <c r="K23" s="94">
        <f t="shared" si="9"/>
        <v>33249.300000000003</v>
      </c>
      <c r="L23" s="138">
        <f t="shared" si="10"/>
        <v>33249.300000000003</v>
      </c>
      <c r="M23" s="138">
        <f t="shared" si="11"/>
        <v>188412.7</v>
      </c>
      <c r="N23" s="83">
        <f t="shared" si="12"/>
        <v>0.15000000000000002</v>
      </c>
      <c r="O23" s="103"/>
      <c r="Q23" s="103"/>
    </row>
    <row r="24" spans="1:17">
      <c r="A24" s="118"/>
      <c r="B24" s="115"/>
      <c r="C24" s="118"/>
      <c r="D24" s="117"/>
      <c r="E24" s="117"/>
      <c r="F24" s="137"/>
      <c r="G24" s="118"/>
      <c r="H24" s="155"/>
      <c r="I24" s="139"/>
      <c r="J24" s="112"/>
      <c r="K24" s="94"/>
      <c r="L24" s="138"/>
      <c r="M24" s="138"/>
      <c r="N24" s="83"/>
      <c r="O24" s="103"/>
      <c r="Q24" s="103"/>
    </row>
    <row r="25" spans="1:17" ht="15.75" thickBot="1">
      <c r="A25" s="111"/>
      <c r="B25" s="61"/>
      <c r="C25" s="80"/>
      <c r="D25" s="86"/>
      <c r="E25" s="62"/>
      <c r="F25" s="63"/>
      <c r="G25" s="72"/>
      <c r="H25" s="154"/>
      <c r="I25" s="77"/>
      <c r="J25" s="72"/>
      <c r="K25" s="36"/>
      <c r="L25" s="36"/>
      <c r="M25" s="66"/>
      <c r="N25" s="84"/>
    </row>
    <row r="26" spans="1:17" ht="27.75" customHeight="1" thickBot="1">
      <c r="A26" s="210"/>
      <c r="B26" s="211"/>
      <c r="C26" s="211"/>
      <c r="D26" s="212" t="s">
        <v>124</v>
      </c>
      <c r="E26" s="212"/>
      <c r="F26" s="67">
        <f>SUM(F10:F25)</f>
        <v>3291557.85</v>
      </c>
      <c r="G26" s="73"/>
      <c r="H26" s="53"/>
      <c r="I26" s="74"/>
      <c r="J26" s="78">
        <f>SUM(J10:J25)</f>
        <v>0</v>
      </c>
      <c r="K26" s="79">
        <f>SUM(K10:K25)</f>
        <v>666725.03000000014</v>
      </c>
      <c r="L26" s="67">
        <f>SUM(L10:L25)</f>
        <v>666725.03000000014</v>
      </c>
      <c r="M26" s="67">
        <f>SUM(M10:M25)</f>
        <v>2624832.8200000003</v>
      </c>
      <c r="N26" s="85">
        <f>L26/F26</f>
        <v>0.20255607234732337</v>
      </c>
      <c r="O26" s="15"/>
      <c r="Q26" s="15"/>
    </row>
    <row r="27" spans="1:17" ht="16.149999999999999" customHeight="1">
      <c r="A27" s="213"/>
      <c r="B27" s="214"/>
      <c r="C27" s="214"/>
      <c r="D27" s="215"/>
      <c r="E27" s="215"/>
      <c r="F27" s="215"/>
      <c r="G27" s="215"/>
      <c r="H27" s="215"/>
      <c r="I27" s="215"/>
      <c r="J27" s="215"/>
      <c r="K27" s="215"/>
      <c r="L27" s="215"/>
      <c r="M27" s="216"/>
    </row>
    <row r="28" spans="1:17" ht="12.75" customHeight="1">
      <c r="A28" s="217" t="s">
        <v>147</v>
      </c>
      <c r="B28" s="169" t="s">
        <v>137</v>
      </c>
      <c r="C28" s="170"/>
      <c r="D28" s="170"/>
      <c r="E28" s="170"/>
      <c r="F28" s="171"/>
      <c r="G28" s="218" t="s">
        <v>133</v>
      </c>
      <c r="H28" s="218"/>
      <c r="I28" s="218"/>
      <c r="J28" s="218"/>
      <c r="K28" s="218" t="s">
        <v>141</v>
      </c>
      <c r="L28" s="218"/>
      <c r="M28" s="218"/>
      <c r="N28" s="218"/>
      <c r="O28" s="56"/>
    </row>
    <row r="29" spans="1:17" ht="123.75" customHeight="1">
      <c r="A29" s="217"/>
      <c r="B29" s="172"/>
      <c r="C29" s="173"/>
      <c r="D29" s="173"/>
      <c r="E29" s="173"/>
      <c r="F29" s="174"/>
      <c r="G29" s="176"/>
      <c r="H29" s="176"/>
      <c r="I29" s="176"/>
      <c r="J29" s="176"/>
      <c r="K29" s="218"/>
      <c r="L29" s="218"/>
      <c r="M29" s="218"/>
      <c r="N29" s="218"/>
      <c r="Q29" s="56"/>
    </row>
    <row r="30" spans="1:17" ht="12.75" customHeight="1">
      <c r="A30" s="109"/>
      <c r="B30" s="107"/>
      <c r="C30" s="106"/>
      <c r="D30" s="40"/>
      <c r="E30" s="54"/>
      <c r="F30" s="42"/>
      <c r="G30" s="108"/>
      <c r="H30" s="43"/>
      <c r="I30" s="108"/>
      <c r="J30" s="41"/>
      <c r="K30" s="41"/>
      <c r="L30" s="41"/>
      <c r="M30" s="42"/>
    </row>
    <row r="31" spans="1:17" ht="20.25" customHeight="1">
      <c r="A31" s="109"/>
      <c r="B31" s="177" t="s">
        <v>125</v>
      </c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Q31" s="56"/>
    </row>
    <row r="32" spans="1:17" ht="15" customHeight="1">
      <c r="A32" s="109"/>
      <c r="B32" s="178" t="s">
        <v>126</v>
      </c>
      <c r="C32" s="178"/>
      <c r="D32" s="178"/>
      <c r="E32" s="178"/>
      <c r="F32" s="178"/>
      <c r="G32" s="179">
        <f>F26</f>
        <v>3291557.85</v>
      </c>
      <c r="H32" s="179"/>
      <c r="I32" s="179"/>
      <c r="J32" s="179"/>
      <c r="K32" s="180" t="s">
        <v>0</v>
      </c>
      <c r="L32" s="180"/>
      <c r="M32" s="180" t="s">
        <v>127</v>
      </c>
    </row>
    <row r="33" spans="1:17" ht="15" customHeight="1">
      <c r="A33" s="109"/>
      <c r="B33" s="44"/>
      <c r="C33" s="178" t="s">
        <v>144</v>
      </c>
      <c r="D33" s="178"/>
      <c r="E33" s="178"/>
      <c r="F33" s="178"/>
      <c r="G33" s="178" t="s">
        <v>142</v>
      </c>
      <c r="H33" s="178"/>
      <c r="I33" s="178"/>
      <c r="J33" s="178"/>
      <c r="K33" s="180"/>
      <c r="L33" s="180"/>
      <c r="M33" s="180"/>
    </row>
    <row r="34" spans="1:17" ht="15" customHeight="1">
      <c r="A34" s="87"/>
      <c r="B34" s="105" t="s">
        <v>128</v>
      </c>
      <c r="C34" s="188">
        <f>K26</f>
        <v>666725.03000000014</v>
      </c>
      <c r="D34" s="188"/>
      <c r="E34" s="188"/>
      <c r="F34" s="188"/>
      <c r="G34" s="188">
        <f>C34</f>
        <v>666725.03000000014</v>
      </c>
      <c r="H34" s="188"/>
      <c r="I34" s="188"/>
      <c r="J34" s="188"/>
      <c r="K34" s="189">
        <f>G34/G32</f>
        <v>0.20255607234732337</v>
      </c>
      <c r="L34" s="189"/>
      <c r="M34" s="55">
        <v>44894</v>
      </c>
    </row>
    <row r="35" spans="1:17" ht="15" customHeight="1">
      <c r="A35" s="87"/>
      <c r="B35" s="105"/>
      <c r="C35" s="188"/>
      <c r="D35" s="188"/>
      <c r="E35" s="188"/>
      <c r="F35" s="188"/>
      <c r="G35" s="188"/>
      <c r="H35" s="188"/>
      <c r="I35" s="188"/>
      <c r="J35" s="188"/>
      <c r="K35" s="189">
        <f>G35/G32</f>
        <v>0</v>
      </c>
      <c r="L35" s="189"/>
      <c r="M35" s="55"/>
      <c r="Q35" s="56"/>
    </row>
    <row r="36" spans="1:17" ht="15" customHeight="1">
      <c r="A36" s="109"/>
      <c r="B36" s="104" t="s">
        <v>143</v>
      </c>
      <c r="C36" s="175">
        <f>SUM(C34:D35)</f>
        <v>666725.03000000014</v>
      </c>
      <c r="D36" s="175"/>
      <c r="E36" s="175">
        <v>0</v>
      </c>
      <c r="F36" s="175"/>
      <c r="G36" s="175">
        <f>SUM(G34:J35)</f>
        <v>666725.03000000014</v>
      </c>
      <c r="H36" s="175"/>
      <c r="I36" s="175"/>
      <c r="J36" s="175"/>
      <c r="K36" s="181">
        <f>SUM(K34:L35)</f>
        <v>0.20255607234732337</v>
      </c>
      <c r="L36" s="181"/>
      <c r="M36" s="91"/>
    </row>
    <row r="37" spans="1:17" ht="15" customHeight="1">
      <c r="A37" s="109"/>
      <c r="B37" s="109"/>
      <c r="C37" s="110"/>
      <c r="D37" s="88"/>
      <c r="E37" s="89"/>
      <c r="F37" s="110"/>
      <c r="G37" s="109"/>
      <c r="H37" s="90"/>
      <c r="I37" s="109"/>
      <c r="J37" s="45"/>
      <c r="K37" s="45"/>
      <c r="L37" s="45"/>
      <c r="M37" s="45"/>
    </row>
    <row r="38" spans="1:17" ht="15" customHeight="1">
      <c r="A38" s="109"/>
      <c r="B38" s="109"/>
      <c r="C38" s="182" t="s">
        <v>129</v>
      </c>
      <c r="D38" s="182"/>
      <c r="E38" s="182"/>
      <c r="F38" s="46" t="s">
        <v>69</v>
      </c>
      <c r="G38" s="183">
        <f>G32-G36</f>
        <v>2624832.8199999998</v>
      </c>
      <c r="H38" s="184"/>
      <c r="I38" s="184"/>
      <c r="J38" s="185"/>
      <c r="K38" s="186">
        <f>G38/G32</f>
        <v>0.79744392765267658</v>
      </c>
      <c r="L38" s="187"/>
      <c r="M38" s="47"/>
      <c r="Q38" s="56"/>
    </row>
    <row r="39" spans="1:17" ht="15" customHeight="1">
      <c r="A39" s="48"/>
      <c r="B39" s="49"/>
      <c r="C39" s="50"/>
      <c r="D39" s="51"/>
      <c r="E39" s="52"/>
      <c r="F39" s="49"/>
      <c r="G39" s="49"/>
      <c r="H39" s="52"/>
      <c r="I39" s="49"/>
      <c r="J39" s="49"/>
      <c r="K39" s="49"/>
      <c r="L39" s="49"/>
      <c r="M39" s="49"/>
    </row>
    <row r="40" spans="1:17" ht="15" customHeight="1">
      <c r="A40" s="48"/>
      <c r="B40" s="165" t="s">
        <v>130</v>
      </c>
      <c r="C40" s="165"/>
      <c r="D40" s="165"/>
      <c r="E40" s="165"/>
      <c r="F40" s="165"/>
      <c r="G40" s="166">
        <f>K26</f>
        <v>666725.03000000014</v>
      </c>
      <c r="H40" s="166"/>
      <c r="I40" s="166"/>
      <c r="J40" s="166"/>
      <c r="K40" s="49"/>
      <c r="L40" s="49"/>
      <c r="M40" s="49"/>
    </row>
    <row r="41" spans="1:17" ht="12.75" customHeight="1">
      <c r="A41" s="48"/>
      <c r="B41" s="167"/>
      <c r="C41" s="167"/>
      <c r="D41" s="167"/>
      <c r="E41" s="167"/>
      <c r="F41" s="167"/>
      <c r="G41" s="168">
        <v>0</v>
      </c>
      <c r="H41" s="168"/>
      <c r="I41" s="168"/>
      <c r="J41" s="168"/>
      <c r="K41" s="49"/>
      <c r="L41" s="49"/>
      <c r="M41" s="49"/>
    </row>
  </sheetData>
  <mergeCells count="54">
    <mergeCell ref="K29:N29"/>
    <mergeCell ref="J6:M7"/>
    <mergeCell ref="B1:C1"/>
    <mergeCell ref="D1:G2"/>
    <mergeCell ref="H1:J2"/>
    <mergeCell ref="K1:N2"/>
    <mergeCell ref="B2:C2"/>
    <mergeCell ref="B3:C3"/>
    <mergeCell ref="D3:E4"/>
    <mergeCell ref="F3:N4"/>
    <mergeCell ref="B4:C4"/>
    <mergeCell ref="N6:N8"/>
    <mergeCell ref="G33:J33"/>
    <mergeCell ref="A5:A8"/>
    <mergeCell ref="B5:B8"/>
    <mergeCell ref="C5:F5"/>
    <mergeCell ref="G5:M5"/>
    <mergeCell ref="C6:C8"/>
    <mergeCell ref="D6:D8"/>
    <mergeCell ref="E6:E8"/>
    <mergeCell ref="F6:F8"/>
    <mergeCell ref="G6:I7"/>
    <mergeCell ref="A26:C26"/>
    <mergeCell ref="D26:E26"/>
    <mergeCell ref="A27:M27"/>
    <mergeCell ref="A28:A29"/>
    <mergeCell ref="G28:J28"/>
    <mergeCell ref="K28:N28"/>
    <mergeCell ref="K36:L36"/>
    <mergeCell ref="C38:E38"/>
    <mergeCell ref="G38:J38"/>
    <mergeCell ref="K38:L38"/>
    <mergeCell ref="C34:F34"/>
    <mergeCell ref="G34:J34"/>
    <mergeCell ref="K34:L34"/>
    <mergeCell ref="C35:F35"/>
    <mergeCell ref="G35:J35"/>
    <mergeCell ref="K35:L35"/>
    <mergeCell ref="B40:F40"/>
    <mergeCell ref="G40:J40"/>
    <mergeCell ref="B41:F41"/>
    <mergeCell ref="G41:J41"/>
    <mergeCell ref="B28:F28"/>
    <mergeCell ref="B29:F29"/>
    <mergeCell ref="C36:D36"/>
    <mergeCell ref="E36:F36"/>
    <mergeCell ref="G36:J36"/>
    <mergeCell ref="G29:J29"/>
    <mergeCell ref="B31:M31"/>
    <mergeCell ref="B32:F32"/>
    <mergeCell ref="G32:J32"/>
    <mergeCell ref="K32:L33"/>
    <mergeCell ref="M32:M33"/>
    <mergeCell ref="C33:F33"/>
  </mergeCells>
  <phoneticPr fontId="41" type="noConversion"/>
  <printOptions horizontalCentered="1"/>
  <pageMargins left="0.11811023622047245" right="0.11811023622047245" top="0.19685039370078741" bottom="0.39370078740157483" header="0.11811023622047245" footer="0.31496062992125984"/>
  <pageSetup paperSize="9" scale="53" orientation="landscape" r:id="rId1"/>
  <drawing r:id="rId2"/>
  <legacyDrawing r:id="rId3"/>
  <oleObjects>
    <mc:AlternateContent xmlns:mc="http://schemas.openxmlformats.org/markup-compatibility/2006">
      <mc:Choice Requires="x14">
        <oleObject progId="Acrobat.Document.DC" shapeId="1025" r:id="rId4">
          <objectPr defaultSize="0" autoPict="0" r:id="rId5">
            <anchor moveWithCells="1" sizeWithCells="1">
              <from>
                <xdr:col>4</xdr:col>
                <xdr:colOff>142875</xdr:colOff>
                <xdr:row>0</xdr:row>
                <xdr:rowOff>85725</xdr:rowOff>
              </from>
              <to>
                <xdr:col>5</xdr:col>
                <xdr:colOff>952500</xdr:colOff>
                <xdr:row>0</xdr:row>
                <xdr:rowOff>790575</xdr:rowOff>
              </to>
            </anchor>
          </objectPr>
        </oleObject>
      </mc:Choice>
      <mc:Fallback>
        <oleObject progId="Acrobat.Document.DC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2"/>
  <sheetViews>
    <sheetView view="pageBreakPreview" topLeftCell="A24" zoomScaleNormal="85" zoomScaleSheetLayoutView="100" workbookViewId="0">
      <selection activeCell="H19" sqref="H19"/>
    </sheetView>
  </sheetViews>
  <sheetFormatPr defaultColWidth="9.140625" defaultRowHeight="12.75" customHeight="1"/>
  <cols>
    <col min="1" max="1" width="11.5703125" style="17" customWidth="1"/>
    <col min="2" max="2" width="56.85546875" style="35" customWidth="1"/>
    <col min="3" max="3" width="7" style="17" bestFit="1" customWidth="1"/>
    <col min="4" max="4" width="11.5703125" style="15" bestFit="1" customWidth="1"/>
    <col min="5" max="5" width="11.28515625" style="15" bestFit="1" customWidth="1"/>
    <col min="6" max="6" width="14.5703125" style="15" bestFit="1" customWidth="1"/>
    <col min="7" max="7" width="13.5703125" style="16" customWidth="1"/>
    <col min="8" max="8" width="12.7109375" style="15" customWidth="1"/>
    <col min="9" max="9" width="10.140625" style="16" bestFit="1" customWidth="1"/>
    <col min="10" max="11" width="12.7109375" style="16" bestFit="1" customWidth="1"/>
    <col min="12" max="12" width="14.85546875" style="16" bestFit="1" customWidth="1"/>
    <col min="13" max="13" width="14.5703125" style="15" bestFit="1" customWidth="1"/>
    <col min="14" max="14" width="10.28515625" style="17" customWidth="1"/>
    <col min="15" max="15" width="16.140625" style="16" customWidth="1"/>
    <col min="16" max="16" width="9.140625" style="16"/>
    <col min="17" max="17" width="14.85546875" style="16" customWidth="1"/>
    <col min="18" max="18" width="11.5703125" style="16" bestFit="1" customWidth="1"/>
    <col min="19" max="16384" width="9.140625" style="16"/>
  </cols>
  <sheetData>
    <row r="1" spans="1:17" s="37" customFormat="1" ht="68.25" customHeight="1">
      <c r="A1" s="140" t="s">
        <v>107</v>
      </c>
      <c r="B1" s="223" t="s">
        <v>189</v>
      </c>
      <c r="C1" s="223"/>
      <c r="D1" s="224" t="s">
        <v>191</v>
      </c>
      <c r="E1" s="224"/>
      <c r="F1" s="224"/>
      <c r="G1" s="224"/>
      <c r="H1" s="226" t="s">
        <v>146</v>
      </c>
      <c r="I1" s="226"/>
      <c r="J1" s="226"/>
      <c r="K1" s="228" t="s">
        <v>192</v>
      </c>
      <c r="L1" s="228"/>
      <c r="M1" s="228"/>
      <c r="N1" s="228"/>
    </row>
    <row r="2" spans="1:17" s="37" customFormat="1" ht="14.25">
      <c r="A2" s="140" t="s">
        <v>108</v>
      </c>
      <c r="B2" s="223" t="s">
        <v>166</v>
      </c>
      <c r="C2" s="223"/>
      <c r="D2" s="224"/>
      <c r="E2" s="224"/>
      <c r="F2" s="225"/>
      <c r="G2" s="225"/>
      <c r="H2" s="227"/>
      <c r="I2" s="227"/>
      <c r="J2" s="227"/>
      <c r="K2" s="228"/>
      <c r="L2" s="228"/>
      <c r="M2" s="228"/>
      <c r="N2" s="228"/>
    </row>
    <row r="3" spans="1:17" s="37" customFormat="1" ht="14.25">
      <c r="A3" s="141" t="s">
        <v>109</v>
      </c>
      <c r="B3" s="223" t="s">
        <v>167</v>
      </c>
      <c r="C3" s="223"/>
      <c r="D3" s="226" t="s">
        <v>110</v>
      </c>
      <c r="E3" s="226"/>
      <c r="F3" s="229" t="s">
        <v>164</v>
      </c>
      <c r="G3" s="229"/>
      <c r="H3" s="229"/>
      <c r="I3" s="229"/>
      <c r="J3" s="229"/>
      <c r="K3" s="229"/>
      <c r="L3" s="229"/>
      <c r="M3" s="229"/>
      <c r="N3" s="229"/>
    </row>
    <row r="4" spans="1:17" s="37" customFormat="1" ht="15" thickBot="1">
      <c r="A4" s="142" t="s">
        <v>111</v>
      </c>
      <c r="B4" s="231" t="s">
        <v>168</v>
      </c>
      <c r="C4" s="231"/>
      <c r="D4" s="227"/>
      <c r="E4" s="227"/>
      <c r="F4" s="230"/>
      <c r="G4" s="230"/>
      <c r="H4" s="230"/>
      <c r="I4" s="230"/>
      <c r="J4" s="230"/>
      <c r="K4" s="230"/>
      <c r="L4" s="230"/>
      <c r="M4" s="230"/>
      <c r="N4" s="230"/>
    </row>
    <row r="5" spans="1:17" s="37" customFormat="1" ht="16.5" thickBot="1">
      <c r="A5" s="190" t="s">
        <v>1</v>
      </c>
      <c r="B5" s="192" t="s">
        <v>112</v>
      </c>
      <c r="C5" s="194" t="s">
        <v>113</v>
      </c>
      <c r="D5" s="195"/>
      <c r="E5" s="195"/>
      <c r="F5" s="196"/>
      <c r="G5" s="197" t="s">
        <v>114</v>
      </c>
      <c r="H5" s="198"/>
      <c r="I5" s="198"/>
      <c r="J5" s="198"/>
      <c r="K5" s="198"/>
      <c r="L5" s="198"/>
      <c r="M5" s="199"/>
      <c r="N5" s="82" t="s">
        <v>145</v>
      </c>
    </row>
    <row r="6" spans="1:17" s="37" customFormat="1" ht="13.9" customHeight="1">
      <c r="A6" s="191"/>
      <c r="B6" s="193"/>
      <c r="C6" s="200" t="s">
        <v>115</v>
      </c>
      <c r="D6" s="201" t="s">
        <v>116</v>
      </c>
      <c r="E6" s="202" t="s">
        <v>136</v>
      </c>
      <c r="F6" s="203" t="s">
        <v>117</v>
      </c>
      <c r="G6" s="204" t="s">
        <v>118</v>
      </c>
      <c r="H6" s="205"/>
      <c r="I6" s="206"/>
      <c r="J6" s="219" t="s">
        <v>119</v>
      </c>
      <c r="K6" s="220"/>
      <c r="L6" s="220"/>
      <c r="M6" s="192"/>
      <c r="N6" s="232" t="s">
        <v>0</v>
      </c>
    </row>
    <row r="7" spans="1:17" s="37" customFormat="1" ht="14.25">
      <c r="A7" s="191"/>
      <c r="B7" s="193"/>
      <c r="C7" s="200"/>
      <c r="D7" s="201"/>
      <c r="E7" s="202"/>
      <c r="F7" s="203"/>
      <c r="G7" s="207"/>
      <c r="H7" s="208"/>
      <c r="I7" s="209"/>
      <c r="J7" s="221"/>
      <c r="K7" s="222"/>
      <c r="L7" s="222"/>
      <c r="M7" s="193"/>
      <c r="N7" s="232"/>
    </row>
    <row r="8" spans="1:17" s="37" customFormat="1" ht="24">
      <c r="A8" s="191"/>
      <c r="B8" s="193"/>
      <c r="C8" s="200"/>
      <c r="D8" s="201"/>
      <c r="E8" s="202"/>
      <c r="F8" s="203"/>
      <c r="G8" s="68" t="s">
        <v>120</v>
      </c>
      <c r="H8" s="39" t="s">
        <v>121</v>
      </c>
      <c r="I8" s="69" t="s">
        <v>122</v>
      </c>
      <c r="J8" s="68" t="s">
        <v>120</v>
      </c>
      <c r="K8" s="38" t="s">
        <v>121</v>
      </c>
      <c r="L8" s="38" t="s">
        <v>122</v>
      </c>
      <c r="M8" s="81" t="s">
        <v>123</v>
      </c>
      <c r="N8" s="232"/>
    </row>
    <row r="9" spans="1:17" s="119" customFormat="1">
      <c r="A9" s="120"/>
      <c r="B9" s="121" t="s">
        <v>112</v>
      </c>
      <c r="C9" s="122"/>
      <c r="D9" s="123"/>
      <c r="E9" s="124"/>
      <c r="F9" s="125"/>
      <c r="G9" s="126"/>
      <c r="H9" s="127"/>
      <c r="I9" s="128"/>
      <c r="J9" s="70"/>
      <c r="K9" s="58"/>
      <c r="L9" s="58"/>
      <c r="M9" s="64"/>
      <c r="N9" s="129"/>
    </row>
    <row r="10" spans="1:17" s="119" customFormat="1">
      <c r="A10" s="130">
        <v>1</v>
      </c>
      <c r="B10" s="131" t="s">
        <v>131</v>
      </c>
      <c r="C10" s="132"/>
      <c r="D10" s="133"/>
      <c r="E10" s="133"/>
      <c r="F10" s="134"/>
      <c r="G10" s="135"/>
      <c r="H10" s="75"/>
      <c r="I10" s="76"/>
      <c r="J10" s="71"/>
      <c r="K10" s="57"/>
      <c r="L10" s="57"/>
      <c r="M10" s="65"/>
      <c r="N10" s="136"/>
    </row>
    <row r="11" spans="1:17">
      <c r="A11" s="118" t="s">
        <v>158</v>
      </c>
      <c r="B11" s="115" t="s">
        <v>169</v>
      </c>
      <c r="C11" s="118" t="s">
        <v>132</v>
      </c>
      <c r="D11" s="117">
        <v>1</v>
      </c>
      <c r="E11" s="117">
        <v>39888.959999999999</v>
      </c>
      <c r="F11" s="137">
        <f>TRUNC(D11*E11,2)</f>
        <v>39888.959999999999</v>
      </c>
      <c r="G11" s="161">
        <f>'MED 01'!H11</f>
        <v>0.5</v>
      </c>
      <c r="H11" s="158">
        <f>'M CALCULO'!K11</f>
        <v>0</v>
      </c>
      <c r="I11" s="162">
        <f>H11+G11</f>
        <v>0.5</v>
      </c>
      <c r="J11" s="94">
        <f>'MED 01'!K11</f>
        <v>19944.48</v>
      </c>
      <c r="K11" s="94">
        <f t="shared" ref="K11:K14" si="0">TRUNC(E11*H11,2)</f>
        <v>0</v>
      </c>
      <c r="L11" s="138">
        <f>J11+K11</f>
        <v>19944.48</v>
      </c>
      <c r="M11" s="138">
        <f t="shared" ref="M11:M14" si="1">F11-L11</f>
        <v>19944.48</v>
      </c>
      <c r="N11" s="83">
        <f t="shared" ref="N11:N14" si="2">L11/F11</f>
        <v>0.5</v>
      </c>
      <c r="O11" s="103"/>
      <c r="Q11" s="103"/>
    </row>
    <row r="12" spans="1:17" ht="25.5">
      <c r="A12" s="118" t="s">
        <v>185</v>
      </c>
      <c r="B12" s="115" t="s">
        <v>170</v>
      </c>
      <c r="C12" s="118" t="s">
        <v>134</v>
      </c>
      <c r="D12" s="117">
        <v>24</v>
      </c>
      <c r="E12" s="117">
        <v>253.05</v>
      </c>
      <c r="F12" s="137">
        <f t="shared" ref="F12:F14" si="3">TRUNC(D12*E12,2)</f>
        <v>6073.2</v>
      </c>
      <c r="G12" s="161">
        <f>'MED 01'!H12</f>
        <v>24</v>
      </c>
      <c r="H12" s="158">
        <f>'M CALCULO'!K12</f>
        <v>0</v>
      </c>
      <c r="I12" s="162">
        <f t="shared" ref="I12:I14" si="4">H12+G12</f>
        <v>24</v>
      </c>
      <c r="J12" s="94">
        <f>'MED 01'!K12</f>
        <v>6073.2</v>
      </c>
      <c r="K12" s="94">
        <f t="shared" si="0"/>
        <v>0</v>
      </c>
      <c r="L12" s="138">
        <f t="shared" ref="L12:L14" si="5">J12+K12</f>
        <v>6073.2</v>
      </c>
      <c r="M12" s="138">
        <f t="shared" si="1"/>
        <v>0</v>
      </c>
      <c r="N12" s="83">
        <f t="shared" si="2"/>
        <v>1</v>
      </c>
      <c r="O12" s="103"/>
      <c r="Q12" s="103"/>
    </row>
    <row r="13" spans="1:17" ht="38.25">
      <c r="A13" s="118" t="s">
        <v>186</v>
      </c>
      <c r="B13" s="115" t="s">
        <v>171</v>
      </c>
      <c r="C13" s="118" t="s">
        <v>134</v>
      </c>
      <c r="D13" s="117">
        <v>20</v>
      </c>
      <c r="E13" s="117">
        <v>697.18</v>
      </c>
      <c r="F13" s="137">
        <f t="shared" si="3"/>
        <v>13943.6</v>
      </c>
      <c r="G13" s="161">
        <f>'MED 01'!H13</f>
        <v>20</v>
      </c>
      <c r="H13" s="158">
        <f>'M CALCULO'!K13</f>
        <v>0</v>
      </c>
      <c r="I13" s="162">
        <f t="shared" si="4"/>
        <v>20</v>
      </c>
      <c r="J13" s="94">
        <f>'MED 01'!K13</f>
        <v>13943.6</v>
      </c>
      <c r="K13" s="94">
        <f t="shared" si="0"/>
        <v>0</v>
      </c>
      <c r="L13" s="138">
        <f t="shared" si="5"/>
        <v>13943.6</v>
      </c>
      <c r="M13" s="138">
        <f t="shared" si="1"/>
        <v>0</v>
      </c>
      <c r="N13" s="83">
        <f t="shared" si="2"/>
        <v>1</v>
      </c>
      <c r="O13" s="103"/>
      <c r="Q13" s="103"/>
    </row>
    <row r="14" spans="1:17">
      <c r="A14" s="118" t="s">
        <v>187</v>
      </c>
      <c r="B14" s="115" t="s">
        <v>172</v>
      </c>
      <c r="C14" s="118" t="s">
        <v>173</v>
      </c>
      <c r="D14" s="117">
        <v>1</v>
      </c>
      <c r="E14" s="117">
        <v>146001.09</v>
      </c>
      <c r="F14" s="137">
        <f t="shared" si="3"/>
        <v>146001.09</v>
      </c>
      <c r="G14" s="161">
        <f>'MED 01'!H14</f>
        <v>1</v>
      </c>
      <c r="H14" s="158">
        <f>'M CALCULO'!K14</f>
        <v>0</v>
      </c>
      <c r="I14" s="162">
        <f t="shared" si="4"/>
        <v>1</v>
      </c>
      <c r="J14" s="94">
        <f>'MED 01'!K14</f>
        <v>146001.09</v>
      </c>
      <c r="K14" s="94">
        <f t="shared" si="0"/>
        <v>0</v>
      </c>
      <c r="L14" s="138">
        <f t="shared" si="5"/>
        <v>146001.09</v>
      </c>
      <c r="M14" s="138">
        <f t="shared" si="1"/>
        <v>0</v>
      </c>
      <c r="N14" s="83">
        <f t="shared" si="2"/>
        <v>1</v>
      </c>
      <c r="O14" s="103"/>
      <c r="Q14" s="103"/>
    </row>
    <row r="15" spans="1:17">
      <c r="A15" s="118"/>
      <c r="B15" s="115"/>
      <c r="C15" s="118"/>
      <c r="D15" s="117"/>
      <c r="E15" s="117"/>
      <c r="F15" s="137"/>
      <c r="G15" s="118"/>
      <c r="H15" s="155"/>
      <c r="I15" s="139"/>
      <c r="J15" s="112"/>
      <c r="K15" s="94"/>
      <c r="L15" s="138"/>
      <c r="M15" s="138"/>
      <c r="N15" s="83"/>
      <c r="O15" s="103"/>
      <c r="Q15" s="103"/>
    </row>
    <row r="16" spans="1:17">
      <c r="A16" s="130">
        <v>2</v>
      </c>
      <c r="B16" s="131" t="s">
        <v>174</v>
      </c>
      <c r="C16" s="132"/>
      <c r="D16" s="133"/>
      <c r="E16" s="133"/>
      <c r="F16" s="134"/>
      <c r="G16" s="135"/>
      <c r="H16" s="159"/>
      <c r="I16" s="76"/>
      <c r="J16" s="71"/>
      <c r="K16" s="57"/>
      <c r="L16" s="57"/>
      <c r="M16" s="65"/>
      <c r="N16" s="136"/>
      <c r="O16" s="103"/>
      <c r="Q16" s="103"/>
    </row>
    <row r="17" spans="1:17">
      <c r="A17" s="118" t="s">
        <v>155</v>
      </c>
      <c r="B17" s="115" t="s">
        <v>175</v>
      </c>
      <c r="C17" s="118" t="s">
        <v>176</v>
      </c>
      <c r="D17" s="117">
        <v>573750</v>
      </c>
      <c r="E17" s="117">
        <v>0.39</v>
      </c>
      <c r="F17" s="137">
        <f t="shared" ref="F17:F23" si="6">TRUNC(D17*E17,2)</f>
        <v>223762.5</v>
      </c>
      <c r="G17" s="161">
        <f>'MED 01'!H17</f>
        <v>86100</v>
      </c>
      <c r="H17" s="158">
        <v>147000</v>
      </c>
      <c r="I17" s="162">
        <f t="shared" ref="I17:I23" si="7">H17+G17</f>
        <v>233100</v>
      </c>
      <c r="J17" s="94">
        <f>'MED 01'!K17</f>
        <v>33579</v>
      </c>
      <c r="K17" s="94">
        <f t="shared" ref="K17:K23" si="8">TRUNC(E17*H17,2)</f>
        <v>57330</v>
      </c>
      <c r="L17" s="138">
        <f t="shared" ref="L17:L23" si="9">J17+K17</f>
        <v>90909</v>
      </c>
      <c r="M17" s="138">
        <f t="shared" ref="M17:M23" si="10">F17-L17</f>
        <v>132853.5</v>
      </c>
      <c r="N17" s="83">
        <f t="shared" ref="N17:N23" si="11">L17/F17</f>
        <v>0.40627450980392155</v>
      </c>
      <c r="O17" s="103"/>
      <c r="Q17" s="103"/>
    </row>
    <row r="18" spans="1:17" ht="38.25">
      <c r="A18" s="118" t="s">
        <v>188</v>
      </c>
      <c r="B18" s="115" t="s">
        <v>177</v>
      </c>
      <c r="C18" s="118" t="s">
        <v>178</v>
      </c>
      <c r="D18" s="117">
        <v>80325</v>
      </c>
      <c r="E18" s="117">
        <v>10.26</v>
      </c>
      <c r="F18" s="137">
        <f t="shared" si="6"/>
        <v>824134.5</v>
      </c>
      <c r="G18" s="161">
        <f>'MED 01'!H18</f>
        <v>12915</v>
      </c>
      <c r="H18" s="158">
        <v>22050</v>
      </c>
      <c r="I18" s="162">
        <f t="shared" si="7"/>
        <v>34965</v>
      </c>
      <c r="J18" s="94">
        <f>'MED 01'!K18</f>
        <v>132507.9</v>
      </c>
      <c r="K18" s="94">
        <f t="shared" si="8"/>
        <v>226233</v>
      </c>
      <c r="L18" s="138">
        <f t="shared" si="9"/>
        <v>358740.9</v>
      </c>
      <c r="M18" s="138">
        <f t="shared" si="10"/>
        <v>465393.6</v>
      </c>
      <c r="N18" s="83">
        <f t="shared" si="11"/>
        <v>0.43529411764705883</v>
      </c>
      <c r="O18" s="103"/>
      <c r="Q18" s="103"/>
    </row>
    <row r="19" spans="1:17" ht="25.5">
      <c r="A19" s="118" t="s">
        <v>156</v>
      </c>
      <c r="B19" s="115" t="s">
        <v>179</v>
      </c>
      <c r="C19" s="118" t="s">
        <v>134</v>
      </c>
      <c r="D19" s="117">
        <v>573750</v>
      </c>
      <c r="E19" s="117">
        <v>0.13</v>
      </c>
      <c r="F19" s="137">
        <f t="shared" si="6"/>
        <v>74587.5</v>
      </c>
      <c r="G19" s="161">
        <f>'MED 01'!H19</f>
        <v>86100</v>
      </c>
      <c r="H19" s="158">
        <v>147000</v>
      </c>
      <c r="I19" s="162">
        <f t="shared" si="7"/>
        <v>233100</v>
      </c>
      <c r="J19" s="94">
        <f>'MED 01'!K19</f>
        <v>11193</v>
      </c>
      <c r="K19" s="94">
        <f t="shared" si="8"/>
        <v>19110</v>
      </c>
      <c r="L19" s="138">
        <f t="shared" si="9"/>
        <v>30303</v>
      </c>
      <c r="M19" s="138">
        <f t="shared" si="10"/>
        <v>44284.5</v>
      </c>
      <c r="N19" s="83">
        <f t="shared" si="11"/>
        <v>0.40627450980392155</v>
      </c>
      <c r="O19" s="103"/>
      <c r="Q19" s="103"/>
    </row>
    <row r="20" spans="1:17">
      <c r="A20" s="118" t="s">
        <v>157</v>
      </c>
      <c r="B20" s="115" t="s">
        <v>180</v>
      </c>
      <c r="C20" s="118" t="s">
        <v>178</v>
      </c>
      <c r="D20" s="117">
        <v>181237.5</v>
      </c>
      <c r="E20" s="117">
        <v>6.84</v>
      </c>
      <c r="F20" s="137">
        <f t="shared" si="6"/>
        <v>1239664.5</v>
      </c>
      <c r="G20" s="161">
        <f>'MED 01'!H20</f>
        <v>27121.5</v>
      </c>
      <c r="H20" s="158">
        <v>46305</v>
      </c>
      <c r="I20" s="162">
        <f t="shared" si="7"/>
        <v>73426.5</v>
      </c>
      <c r="J20" s="94">
        <f>'MED 01'!K20</f>
        <v>185511.06</v>
      </c>
      <c r="K20" s="94">
        <f t="shared" si="8"/>
        <v>316726.2</v>
      </c>
      <c r="L20" s="138">
        <f t="shared" si="9"/>
        <v>502237.26</v>
      </c>
      <c r="M20" s="138">
        <f t="shared" si="10"/>
        <v>737427.24</v>
      </c>
      <c r="N20" s="83">
        <f t="shared" si="11"/>
        <v>0.40513966480446928</v>
      </c>
      <c r="O20" s="103"/>
      <c r="Q20" s="103"/>
    </row>
    <row r="21" spans="1:17" ht="25.5">
      <c r="A21" s="118" t="s">
        <v>159</v>
      </c>
      <c r="B21" s="115" t="s">
        <v>181</v>
      </c>
      <c r="C21" s="118" t="s">
        <v>135</v>
      </c>
      <c r="D21" s="117">
        <v>76500</v>
      </c>
      <c r="E21" s="117">
        <v>2.2200000000000002</v>
      </c>
      <c r="F21" s="137">
        <f t="shared" si="6"/>
        <v>169830</v>
      </c>
      <c r="G21" s="161">
        <f>'MED 01'!H21</f>
        <v>12915</v>
      </c>
      <c r="H21" s="158">
        <v>22050</v>
      </c>
      <c r="I21" s="162">
        <f t="shared" si="7"/>
        <v>34965</v>
      </c>
      <c r="J21" s="94">
        <f>'MED 01'!K21</f>
        <v>28671.3</v>
      </c>
      <c r="K21" s="94">
        <f t="shared" si="8"/>
        <v>48951</v>
      </c>
      <c r="L21" s="138">
        <f t="shared" si="9"/>
        <v>77622.3</v>
      </c>
      <c r="M21" s="138">
        <f t="shared" si="10"/>
        <v>92207.7</v>
      </c>
      <c r="N21" s="83">
        <f t="shared" si="11"/>
        <v>0.4570588235294118</v>
      </c>
      <c r="O21" s="103"/>
      <c r="Q21" s="103"/>
    </row>
    <row r="22" spans="1:17" ht="38.25">
      <c r="A22" s="118" t="s">
        <v>160</v>
      </c>
      <c r="B22" s="115" t="s">
        <v>182</v>
      </c>
      <c r="C22" s="118" t="s">
        <v>139</v>
      </c>
      <c r="D22" s="117">
        <v>153000</v>
      </c>
      <c r="E22" s="117">
        <v>2.17</v>
      </c>
      <c r="F22" s="137">
        <f t="shared" si="6"/>
        <v>332010</v>
      </c>
      <c r="G22" s="161">
        <f>'MED 01'!H22</f>
        <v>25830</v>
      </c>
      <c r="H22" s="158">
        <v>44100</v>
      </c>
      <c r="I22" s="162">
        <f t="shared" si="7"/>
        <v>69930</v>
      </c>
      <c r="J22" s="94">
        <f>'MED 01'!K22</f>
        <v>56051.1</v>
      </c>
      <c r="K22" s="94">
        <f t="shared" si="8"/>
        <v>95697</v>
      </c>
      <c r="L22" s="138">
        <f t="shared" si="9"/>
        <v>151748.1</v>
      </c>
      <c r="M22" s="138">
        <f t="shared" si="10"/>
        <v>180261.9</v>
      </c>
      <c r="N22" s="83">
        <f t="shared" si="11"/>
        <v>0.4570588235294118</v>
      </c>
      <c r="O22" s="103"/>
      <c r="Q22" s="103"/>
    </row>
    <row r="23" spans="1:17">
      <c r="A23" s="118" t="s">
        <v>184</v>
      </c>
      <c r="B23" s="115" t="s">
        <v>183</v>
      </c>
      <c r="C23" s="118" t="s">
        <v>135</v>
      </c>
      <c r="D23" s="117">
        <v>1400</v>
      </c>
      <c r="E23" s="117">
        <v>158.33000000000001</v>
      </c>
      <c r="F23" s="137">
        <f t="shared" si="6"/>
        <v>221662</v>
      </c>
      <c r="G23" s="161">
        <f>'MED 01'!H23</f>
        <v>210</v>
      </c>
      <c r="H23" s="158">
        <v>250</v>
      </c>
      <c r="I23" s="162">
        <f t="shared" si="7"/>
        <v>460</v>
      </c>
      <c r="J23" s="94">
        <f>'MED 01'!K23</f>
        <v>33249.300000000003</v>
      </c>
      <c r="K23" s="94">
        <f t="shared" si="8"/>
        <v>39582.5</v>
      </c>
      <c r="L23" s="138">
        <f t="shared" si="9"/>
        <v>72831.8</v>
      </c>
      <c r="M23" s="138">
        <f t="shared" si="10"/>
        <v>148830.20000000001</v>
      </c>
      <c r="N23" s="83">
        <f t="shared" si="11"/>
        <v>0.32857142857142857</v>
      </c>
      <c r="O23" s="103"/>
      <c r="Q23" s="103"/>
    </row>
    <row r="24" spans="1:17">
      <c r="A24" s="118"/>
      <c r="B24" s="115"/>
      <c r="C24" s="118"/>
      <c r="D24" s="117"/>
      <c r="E24" s="117"/>
      <c r="F24" s="137"/>
      <c r="G24" s="118"/>
      <c r="H24" s="155"/>
      <c r="I24" s="139"/>
      <c r="J24" s="112"/>
      <c r="K24" s="94"/>
      <c r="L24" s="138"/>
      <c r="M24" s="138"/>
      <c r="N24" s="83"/>
      <c r="O24" s="103"/>
      <c r="Q24" s="103"/>
    </row>
    <row r="25" spans="1:17" ht="15.75" thickBot="1">
      <c r="A25" s="111"/>
      <c r="B25" s="61"/>
      <c r="C25" s="80"/>
      <c r="D25" s="86"/>
      <c r="E25" s="62"/>
      <c r="F25" s="63"/>
      <c r="G25" s="72"/>
      <c r="H25" s="154"/>
      <c r="I25" s="77"/>
      <c r="J25" s="72"/>
      <c r="K25" s="36"/>
      <c r="L25" s="36"/>
      <c r="M25" s="66"/>
      <c r="N25" s="84"/>
    </row>
    <row r="26" spans="1:17" ht="27.75" customHeight="1" thickBot="1">
      <c r="A26" s="210"/>
      <c r="B26" s="211"/>
      <c r="C26" s="211"/>
      <c r="D26" s="212" t="s">
        <v>124</v>
      </c>
      <c r="E26" s="212"/>
      <c r="F26" s="67">
        <f>SUM(F10:F25)</f>
        <v>3291557.85</v>
      </c>
      <c r="G26" s="73"/>
      <c r="H26" s="53"/>
      <c r="I26" s="74"/>
      <c r="J26" s="78">
        <f>SUM(J10:J25)</f>
        <v>666725.03000000014</v>
      </c>
      <c r="K26" s="79">
        <f>SUM(K10:K25)</f>
        <v>803629.7</v>
      </c>
      <c r="L26" s="67">
        <f>SUM(L10:L25)</f>
        <v>1470354.7300000002</v>
      </c>
      <c r="M26" s="67">
        <f>SUM(M10:M25)</f>
        <v>1821203.1199999996</v>
      </c>
      <c r="N26" s="85">
        <f>L26/F26</f>
        <v>0.44670481182641225</v>
      </c>
      <c r="O26" s="15"/>
      <c r="Q26" s="15"/>
    </row>
    <row r="27" spans="1:17" ht="16.149999999999999" customHeight="1">
      <c r="A27" s="213"/>
      <c r="B27" s="214"/>
      <c r="C27" s="214"/>
      <c r="D27" s="215"/>
      <c r="E27" s="215"/>
      <c r="F27" s="215"/>
      <c r="G27" s="215"/>
      <c r="H27" s="215"/>
      <c r="I27" s="215"/>
      <c r="J27" s="215"/>
      <c r="K27" s="215"/>
      <c r="L27" s="215"/>
      <c r="M27" s="216"/>
    </row>
    <row r="28" spans="1:17" ht="12.75" customHeight="1">
      <c r="A28" s="217" t="s">
        <v>147</v>
      </c>
      <c r="B28" s="169" t="s">
        <v>137</v>
      </c>
      <c r="C28" s="170"/>
      <c r="D28" s="170"/>
      <c r="E28" s="170"/>
      <c r="F28" s="171"/>
      <c r="G28" s="218" t="s">
        <v>133</v>
      </c>
      <c r="H28" s="218"/>
      <c r="I28" s="218"/>
      <c r="J28" s="218"/>
      <c r="K28" s="218" t="s">
        <v>141</v>
      </c>
      <c r="L28" s="218"/>
      <c r="M28" s="218"/>
      <c r="N28" s="218"/>
      <c r="O28" s="56"/>
    </row>
    <row r="29" spans="1:17" ht="123.75" customHeight="1">
      <c r="A29" s="217"/>
      <c r="B29" s="172"/>
      <c r="C29" s="173"/>
      <c r="D29" s="173"/>
      <c r="E29" s="173"/>
      <c r="F29" s="174"/>
      <c r="G29" s="176"/>
      <c r="H29" s="176"/>
      <c r="I29" s="176"/>
      <c r="J29" s="176"/>
      <c r="K29" s="218"/>
      <c r="L29" s="218"/>
      <c r="M29" s="218"/>
      <c r="N29" s="218"/>
      <c r="Q29" s="56"/>
    </row>
    <row r="30" spans="1:17" ht="12.75" customHeight="1">
      <c r="A30" s="109"/>
      <c r="B30" s="107"/>
      <c r="C30" s="106"/>
      <c r="D30" s="40"/>
      <c r="E30" s="54"/>
      <c r="F30" s="42"/>
      <c r="G30" s="108"/>
      <c r="H30" s="43"/>
      <c r="I30" s="108"/>
      <c r="J30" s="41"/>
      <c r="K30" s="41"/>
      <c r="L30" s="41"/>
      <c r="M30" s="42"/>
    </row>
    <row r="31" spans="1:17" ht="20.25" customHeight="1">
      <c r="A31" s="109"/>
      <c r="B31" s="177" t="s">
        <v>125</v>
      </c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Q31" s="56"/>
    </row>
    <row r="32" spans="1:17" ht="15" customHeight="1">
      <c r="A32" s="109"/>
      <c r="B32" s="178" t="s">
        <v>126</v>
      </c>
      <c r="C32" s="178"/>
      <c r="D32" s="178"/>
      <c r="E32" s="178"/>
      <c r="F32" s="178"/>
      <c r="G32" s="179">
        <f>F26</f>
        <v>3291557.85</v>
      </c>
      <c r="H32" s="179"/>
      <c r="I32" s="179"/>
      <c r="J32" s="179"/>
      <c r="K32" s="180" t="s">
        <v>0</v>
      </c>
      <c r="L32" s="180"/>
      <c r="M32" s="180" t="s">
        <v>127</v>
      </c>
    </row>
    <row r="33" spans="1:17" ht="15" customHeight="1">
      <c r="A33" s="109"/>
      <c r="B33" s="44"/>
      <c r="C33" s="178" t="s">
        <v>144</v>
      </c>
      <c r="D33" s="178"/>
      <c r="E33" s="178"/>
      <c r="F33" s="178"/>
      <c r="G33" s="178" t="s">
        <v>142</v>
      </c>
      <c r="H33" s="178"/>
      <c r="I33" s="178"/>
      <c r="J33" s="178"/>
      <c r="K33" s="180"/>
      <c r="L33" s="180"/>
      <c r="M33" s="180"/>
    </row>
    <row r="34" spans="1:17" ht="15" customHeight="1">
      <c r="A34" s="87"/>
      <c r="B34" s="105" t="s">
        <v>128</v>
      </c>
      <c r="C34" s="188">
        <f>'MED 01'!K26</f>
        <v>666725.03000000014</v>
      </c>
      <c r="D34" s="188"/>
      <c r="E34" s="188"/>
      <c r="F34" s="188"/>
      <c r="G34" s="188">
        <f>C34</f>
        <v>666725.03000000014</v>
      </c>
      <c r="H34" s="188"/>
      <c r="I34" s="188"/>
      <c r="J34" s="188"/>
      <c r="K34" s="189">
        <f>G34/G32</f>
        <v>0.20255607234732337</v>
      </c>
      <c r="L34" s="189"/>
      <c r="M34" s="55">
        <v>44894</v>
      </c>
    </row>
    <row r="35" spans="1:17" ht="15" customHeight="1">
      <c r="A35" s="87"/>
      <c r="B35" s="105" t="s">
        <v>190</v>
      </c>
      <c r="C35" s="188">
        <f>K26</f>
        <v>803629.7</v>
      </c>
      <c r="D35" s="188"/>
      <c r="E35" s="188"/>
      <c r="F35" s="188"/>
      <c r="G35" s="188">
        <f>C35</f>
        <v>803629.7</v>
      </c>
      <c r="H35" s="188"/>
      <c r="I35" s="188"/>
      <c r="J35" s="188"/>
      <c r="K35" s="189">
        <f>G35/G32</f>
        <v>0.24414873947908888</v>
      </c>
      <c r="L35" s="189"/>
      <c r="M35" s="55">
        <v>44911</v>
      </c>
      <c r="O35" s="56">
        <f>1470860-G34</f>
        <v>804134.96999999986</v>
      </c>
    </row>
    <row r="36" spans="1:17" ht="15" customHeight="1">
      <c r="A36" s="87"/>
      <c r="B36" s="105"/>
      <c r="C36" s="188"/>
      <c r="D36" s="188"/>
      <c r="E36" s="188"/>
      <c r="F36" s="188"/>
      <c r="G36" s="188"/>
      <c r="H36" s="188"/>
      <c r="I36" s="188"/>
      <c r="J36" s="188"/>
      <c r="K36" s="189">
        <f>G36/G32</f>
        <v>0</v>
      </c>
      <c r="L36" s="189"/>
      <c r="M36" s="55"/>
      <c r="Q36" s="56"/>
    </row>
    <row r="37" spans="1:17" ht="15" customHeight="1">
      <c r="A37" s="109"/>
      <c r="B37" s="104" t="s">
        <v>143</v>
      </c>
      <c r="C37" s="175">
        <f>SUM(C34:D36)</f>
        <v>1470354.73</v>
      </c>
      <c r="D37" s="175"/>
      <c r="E37" s="175">
        <v>0</v>
      </c>
      <c r="F37" s="175"/>
      <c r="G37" s="175">
        <f>SUM(G34:J36)</f>
        <v>1470354.73</v>
      </c>
      <c r="H37" s="175"/>
      <c r="I37" s="175"/>
      <c r="J37" s="175"/>
      <c r="K37" s="181">
        <f>SUM(K34:L36)</f>
        <v>0.44670481182641225</v>
      </c>
      <c r="L37" s="181"/>
      <c r="M37" s="91"/>
    </row>
    <row r="38" spans="1:17" ht="15" customHeight="1">
      <c r="A38" s="109"/>
      <c r="B38" s="109"/>
      <c r="C38" s="110"/>
      <c r="D38" s="88"/>
      <c r="E38" s="89"/>
      <c r="F38" s="110"/>
      <c r="G38" s="109"/>
      <c r="H38" s="90"/>
      <c r="I38" s="109"/>
      <c r="J38" s="45"/>
      <c r="K38" s="45"/>
      <c r="L38" s="45"/>
      <c r="M38" s="45"/>
    </row>
    <row r="39" spans="1:17" ht="15" customHeight="1">
      <c r="A39" s="109"/>
      <c r="B39" s="109"/>
      <c r="C39" s="182" t="s">
        <v>129</v>
      </c>
      <c r="D39" s="182"/>
      <c r="E39" s="182"/>
      <c r="F39" s="46" t="s">
        <v>69</v>
      </c>
      <c r="G39" s="183">
        <f>G32-G37</f>
        <v>1821203.12</v>
      </c>
      <c r="H39" s="184"/>
      <c r="I39" s="184"/>
      <c r="J39" s="185"/>
      <c r="K39" s="186">
        <f>G39/G32</f>
        <v>0.5532951881735878</v>
      </c>
      <c r="L39" s="187"/>
      <c r="M39" s="47"/>
      <c r="Q39" s="56"/>
    </row>
    <row r="40" spans="1:17" ht="15" customHeight="1">
      <c r="A40" s="48"/>
      <c r="B40" s="49"/>
      <c r="C40" s="50"/>
      <c r="D40" s="51"/>
      <c r="E40" s="52"/>
      <c r="F40" s="49"/>
      <c r="G40" s="49"/>
      <c r="H40" s="52"/>
      <c r="I40" s="49"/>
      <c r="J40" s="49"/>
      <c r="K40" s="49"/>
      <c r="L40" s="49"/>
      <c r="M40" s="49"/>
    </row>
    <row r="41" spans="1:17" ht="15" customHeight="1">
      <c r="A41" s="48"/>
      <c r="B41" s="165" t="s">
        <v>130</v>
      </c>
      <c r="C41" s="165"/>
      <c r="D41" s="165"/>
      <c r="E41" s="165"/>
      <c r="F41" s="165"/>
      <c r="G41" s="166">
        <f>K26</f>
        <v>803629.7</v>
      </c>
      <c r="H41" s="166"/>
      <c r="I41" s="166"/>
      <c r="J41" s="166"/>
      <c r="K41" s="49"/>
      <c r="L41" s="49"/>
      <c r="M41" s="49"/>
    </row>
    <row r="42" spans="1:17" ht="12.75" customHeight="1">
      <c r="A42" s="48"/>
      <c r="B42" s="167"/>
      <c r="C42" s="167"/>
      <c r="D42" s="167"/>
      <c r="E42" s="167"/>
      <c r="F42" s="167"/>
      <c r="G42" s="168">
        <v>0</v>
      </c>
      <c r="H42" s="168"/>
      <c r="I42" s="168"/>
      <c r="J42" s="168"/>
      <c r="K42" s="49"/>
      <c r="L42" s="49"/>
      <c r="M42" s="49"/>
    </row>
  </sheetData>
  <mergeCells count="57">
    <mergeCell ref="B41:F41"/>
    <mergeCell ref="G41:J41"/>
    <mergeCell ref="B42:F42"/>
    <mergeCell ref="G42:J42"/>
    <mergeCell ref="C35:F35"/>
    <mergeCell ref="G35:J35"/>
    <mergeCell ref="C37:D37"/>
    <mergeCell ref="E37:F37"/>
    <mergeCell ref="G37:J37"/>
    <mergeCell ref="K37:L37"/>
    <mergeCell ref="C39:E39"/>
    <mergeCell ref="G39:J39"/>
    <mergeCell ref="K39:L39"/>
    <mergeCell ref="C34:F34"/>
    <mergeCell ref="G34:J34"/>
    <mergeCell ref="K34:L34"/>
    <mergeCell ref="C36:F36"/>
    <mergeCell ref="G36:J36"/>
    <mergeCell ref="K36:L36"/>
    <mergeCell ref="K35:L35"/>
    <mergeCell ref="B31:M31"/>
    <mergeCell ref="B32:F32"/>
    <mergeCell ref="G32:J32"/>
    <mergeCell ref="K32:L33"/>
    <mergeCell ref="M32:M33"/>
    <mergeCell ref="C33:F33"/>
    <mergeCell ref="G33:J33"/>
    <mergeCell ref="A5:A8"/>
    <mergeCell ref="B5:B8"/>
    <mergeCell ref="C5:F5"/>
    <mergeCell ref="G5:M5"/>
    <mergeCell ref="C6:C8"/>
    <mergeCell ref="D6:D8"/>
    <mergeCell ref="E6:E8"/>
    <mergeCell ref="F6:F8"/>
    <mergeCell ref="G6:I7"/>
    <mergeCell ref="J6:M7"/>
    <mergeCell ref="A26:C26"/>
    <mergeCell ref="D26:E26"/>
    <mergeCell ref="A27:M27"/>
    <mergeCell ref="A28:A29"/>
    <mergeCell ref="B28:F28"/>
    <mergeCell ref="G28:J28"/>
    <mergeCell ref="K28:N28"/>
    <mergeCell ref="B29:F29"/>
    <mergeCell ref="G29:J29"/>
    <mergeCell ref="K29:N29"/>
    <mergeCell ref="B1:C1"/>
    <mergeCell ref="D1:G2"/>
    <mergeCell ref="H1:J2"/>
    <mergeCell ref="K1:N2"/>
    <mergeCell ref="B2:C2"/>
    <mergeCell ref="B3:C3"/>
    <mergeCell ref="D3:E4"/>
    <mergeCell ref="F3:N4"/>
    <mergeCell ref="B4:C4"/>
    <mergeCell ref="N6:N8"/>
  </mergeCells>
  <printOptions horizontalCentered="1"/>
  <pageMargins left="0.11811023622047245" right="0.11811023622047245" top="0.19685039370078741" bottom="0.39370078740157483" header="0.11811023622047245" footer="0.31496062992125984"/>
  <pageSetup paperSize="9" scale="60" orientation="landscape" r:id="rId1"/>
  <drawing r:id="rId2"/>
  <legacyDrawing r:id="rId3"/>
  <oleObjects>
    <mc:AlternateContent xmlns:mc="http://schemas.openxmlformats.org/markup-compatibility/2006">
      <mc:Choice Requires="x14">
        <oleObject progId="Acrobat.Document.DC" shapeId="9217" r:id="rId4">
          <objectPr defaultSize="0" autoPict="0" r:id="rId5">
            <anchor moveWithCells="1" sizeWithCells="1">
              <from>
                <xdr:col>4</xdr:col>
                <xdr:colOff>142875</xdr:colOff>
                <xdr:row>0</xdr:row>
                <xdr:rowOff>85725</xdr:rowOff>
              </from>
              <to>
                <xdr:col>5</xdr:col>
                <xdr:colOff>952500</xdr:colOff>
                <xdr:row>0</xdr:row>
                <xdr:rowOff>790575</xdr:rowOff>
              </to>
            </anchor>
          </objectPr>
        </oleObject>
      </mc:Choice>
      <mc:Fallback>
        <oleObject progId="Acrobat.Document.DC" shapeId="9217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4"/>
  <sheetViews>
    <sheetView view="pageBreakPreview" topLeftCell="A32" zoomScaleNormal="85" zoomScaleSheetLayoutView="100" workbookViewId="0">
      <selection activeCell="H23" sqref="H23"/>
    </sheetView>
  </sheetViews>
  <sheetFormatPr defaultColWidth="9.140625" defaultRowHeight="12.75" customHeight="1"/>
  <cols>
    <col min="1" max="1" width="11.5703125" style="17" customWidth="1"/>
    <col min="2" max="2" width="56.85546875" style="35" customWidth="1"/>
    <col min="3" max="3" width="7" style="17" bestFit="1" customWidth="1"/>
    <col min="4" max="4" width="11.5703125" style="15" bestFit="1" customWidth="1"/>
    <col min="5" max="5" width="11.28515625" style="15" bestFit="1" customWidth="1"/>
    <col min="6" max="6" width="14.5703125" style="15" bestFit="1" customWidth="1"/>
    <col min="7" max="7" width="13.5703125" style="16" customWidth="1"/>
    <col min="8" max="8" width="12.7109375" style="15" customWidth="1"/>
    <col min="9" max="9" width="10.140625" style="16" bestFit="1" customWidth="1"/>
    <col min="10" max="10" width="14.5703125" style="16" bestFit="1" customWidth="1"/>
    <col min="11" max="11" width="12.7109375" style="16" bestFit="1" customWidth="1"/>
    <col min="12" max="12" width="14.85546875" style="16" bestFit="1" customWidth="1"/>
    <col min="13" max="13" width="14.5703125" style="15" bestFit="1" customWidth="1"/>
    <col min="14" max="14" width="7.7109375" style="17" customWidth="1"/>
    <col min="15" max="15" width="16.140625" style="16" customWidth="1"/>
    <col min="16" max="16" width="9.140625" style="16"/>
    <col min="17" max="17" width="14.85546875" style="16" customWidth="1"/>
    <col min="18" max="18" width="11.5703125" style="16" bestFit="1" customWidth="1"/>
    <col min="19" max="16384" width="9.140625" style="16"/>
  </cols>
  <sheetData>
    <row r="1" spans="1:17" s="37" customFormat="1" ht="62.25" customHeight="1">
      <c r="A1" s="140" t="s">
        <v>107</v>
      </c>
      <c r="B1" s="223" t="s">
        <v>189</v>
      </c>
      <c r="C1" s="223"/>
      <c r="D1" s="224" t="s">
        <v>193</v>
      </c>
      <c r="E1" s="224"/>
      <c r="F1" s="224"/>
      <c r="G1" s="224"/>
      <c r="H1" s="226" t="s">
        <v>146</v>
      </c>
      <c r="I1" s="226"/>
      <c r="J1" s="226"/>
      <c r="K1" s="228" t="s">
        <v>194</v>
      </c>
      <c r="L1" s="228"/>
      <c r="M1" s="228"/>
      <c r="N1" s="228"/>
    </row>
    <row r="2" spans="1:17" s="37" customFormat="1" ht="14.25">
      <c r="A2" s="140" t="s">
        <v>108</v>
      </c>
      <c r="B2" s="223" t="s">
        <v>166</v>
      </c>
      <c r="C2" s="223"/>
      <c r="D2" s="224"/>
      <c r="E2" s="224"/>
      <c r="F2" s="225"/>
      <c r="G2" s="225"/>
      <c r="H2" s="227"/>
      <c r="I2" s="227"/>
      <c r="J2" s="227"/>
      <c r="K2" s="228"/>
      <c r="L2" s="228"/>
      <c r="M2" s="228"/>
      <c r="N2" s="228"/>
    </row>
    <row r="3" spans="1:17" s="37" customFormat="1" ht="14.25">
      <c r="A3" s="141" t="s">
        <v>109</v>
      </c>
      <c r="B3" s="223" t="s">
        <v>167</v>
      </c>
      <c r="C3" s="223"/>
      <c r="D3" s="226" t="s">
        <v>110</v>
      </c>
      <c r="E3" s="226"/>
      <c r="F3" s="229" t="s">
        <v>164</v>
      </c>
      <c r="G3" s="229"/>
      <c r="H3" s="229"/>
      <c r="I3" s="229"/>
      <c r="J3" s="229"/>
      <c r="K3" s="229"/>
      <c r="L3" s="229"/>
      <c r="M3" s="229"/>
      <c r="N3" s="229"/>
    </row>
    <row r="4" spans="1:17" s="37" customFormat="1" ht="15" thickBot="1">
      <c r="A4" s="142" t="s">
        <v>111</v>
      </c>
      <c r="B4" s="231" t="s">
        <v>168</v>
      </c>
      <c r="C4" s="231"/>
      <c r="D4" s="227"/>
      <c r="E4" s="227"/>
      <c r="F4" s="230"/>
      <c r="G4" s="230"/>
      <c r="H4" s="230"/>
      <c r="I4" s="230"/>
      <c r="J4" s="230"/>
      <c r="K4" s="230"/>
      <c r="L4" s="230"/>
      <c r="M4" s="230"/>
      <c r="N4" s="230"/>
    </row>
    <row r="5" spans="1:17" s="37" customFormat="1" ht="16.5" thickBot="1">
      <c r="A5" s="190" t="s">
        <v>1</v>
      </c>
      <c r="B5" s="192" t="s">
        <v>112</v>
      </c>
      <c r="C5" s="194" t="s">
        <v>113</v>
      </c>
      <c r="D5" s="195"/>
      <c r="E5" s="195"/>
      <c r="F5" s="196"/>
      <c r="G5" s="197" t="s">
        <v>114</v>
      </c>
      <c r="H5" s="198"/>
      <c r="I5" s="198"/>
      <c r="J5" s="198"/>
      <c r="K5" s="198"/>
      <c r="L5" s="198"/>
      <c r="M5" s="199"/>
      <c r="N5" s="82" t="s">
        <v>145</v>
      </c>
    </row>
    <row r="6" spans="1:17" s="37" customFormat="1" ht="13.9" customHeight="1">
      <c r="A6" s="191"/>
      <c r="B6" s="193"/>
      <c r="C6" s="200" t="s">
        <v>115</v>
      </c>
      <c r="D6" s="201" t="s">
        <v>116</v>
      </c>
      <c r="E6" s="202" t="s">
        <v>136</v>
      </c>
      <c r="F6" s="203" t="s">
        <v>117</v>
      </c>
      <c r="G6" s="204" t="s">
        <v>118</v>
      </c>
      <c r="H6" s="205"/>
      <c r="I6" s="206"/>
      <c r="J6" s="219" t="s">
        <v>119</v>
      </c>
      <c r="K6" s="220"/>
      <c r="L6" s="220"/>
      <c r="M6" s="192"/>
      <c r="N6" s="232" t="s">
        <v>0</v>
      </c>
    </row>
    <row r="7" spans="1:17" s="37" customFormat="1" ht="14.25">
      <c r="A7" s="191"/>
      <c r="B7" s="193"/>
      <c r="C7" s="200"/>
      <c r="D7" s="201"/>
      <c r="E7" s="202"/>
      <c r="F7" s="203"/>
      <c r="G7" s="207"/>
      <c r="H7" s="208"/>
      <c r="I7" s="209"/>
      <c r="J7" s="221"/>
      <c r="K7" s="222"/>
      <c r="L7" s="222"/>
      <c r="M7" s="193"/>
      <c r="N7" s="232"/>
    </row>
    <row r="8" spans="1:17" s="37" customFormat="1" ht="24">
      <c r="A8" s="191"/>
      <c r="B8" s="193"/>
      <c r="C8" s="200"/>
      <c r="D8" s="201"/>
      <c r="E8" s="202"/>
      <c r="F8" s="203"/>
      <c r="G8" s="68" t="s">
        <v>120</v>
      </c>
      <c r="H8" s="39" t="s">
        <v>121</v>
      </c>
      <c r="I8" s="69" t="s">
        <v>122</v>
      </c>
      <c r="J8" s="68" t="s">
        <v>120</v>
      </c>
      <c r="K8" s="38" t="s">
        <v>121</v>
      </c>
      <c r="L8" s="38" t="s">
        <v>122</v>
      </c>
      <c r="M8" s="81" t="s">
        <v>123</v>
      </c>
      <c r="N8" s="232"/>
    </row>
    <row r="9" spans="1:17" s="119" customFormat="1">
      <c r="A9" s="120"/>
      <c r="B9" s="121" t="s">
        <v>112</v>
      </c>
      <c r="C9" s="122"/>
      <c r="D9" s="123"/>
      <c r="E9" s="124"/>
      <c r="F9" s="125"/>
      <c r="G9" s="126"/>
      <c r="H9" s="127"/>
      <c r="I9" s="128"/>
      <c r="J9" s="70"/>
      <c r="K9" s="58"/>
      <c r="L9" s="58"/>
      <c r="M9" s="64"/>
      <c r="N9" s="129"/>
    </row>
    <row r="10" spans="1:17" s="119" customFormat="1">
      <c r="A10" s="130">
        <v>1</v>
      </c>
      <c r="B10" s="131" t="s">
        <v>131</v>
      </c>
      <c r="C10" s="132"/>
      <c r="D10" s="133"/>
      <c r="E10" s="133"/>
      <c r="F10" s="134"/>
      <c r="G10" s="135"/>
      <c r="H10" s="75"/>
      <c r="I10" s="76"/>
      <c r="J10" s="71"/>
      <c r="K10" s="57"/>
      <c r="L10" s="57"/>
      <c r="M10" s="65"/>
      <c r="N10" s="136"/>
    </row>
    <row r="11" spans="1:17">
      <c r="A11" s="118" t="s">
        <v>158</v>
      </c>
      <c r="B11" s="115" t="s">
        <v>169</v>
      </c>
      <c r="C11" s="118" t="s">
        <v>132</v>
      </c>
      <c r="D11" s="117">
        <v>1</v>
      </c>
      <c r="E11" s="117">
        <v>39888.959999999999</v>
      </c>
      <c r="F11" s="137">
        <f>TRUNC(D11*E11,2)</f>
        <v>39888.959999999999</v>
      </c>
      <c r="G11" s="161">
        <f>'MED 02'!H11+'MED 02'!G11</f>
        <v>0.5</v>
      </c>
      <c r="H11" s="158">
        <f>'M CALCULO'!K11</f>
        <v>0</v>
      </c>
      <c r="I11" s="162">
        <f>H11+G11</f>
        <v>0.5</v>
      </c>
      <c r="J11" s="112">
        <f>'MED 02'!J11+'MED 02'!K11</f>
        <v>19944.48</v>
      </c>
      <c r="K11" s="94">
        <f t="shared" ref="K11:K14" si="0">TRUNC(E11*H11,2)</f>
        <v>0</v>
      </c>
      <c r="L11" s="138">
        <f t="shared" ref="L11:L14" si="1">J11+K11</f>
        <v>19944.48</v>
      </c>
      <c r="M11" s="138">
        <f t="shared" ref="M11:M14" si="2">F11-L11</f>
        <v>19944.48</v>
      </c>
      <c r="N11" s="83">
        <f t="shared" ref="N11:N14" si="3">L11/F11</f>
        <v>0.5</v>
      </c>
      <c r="O11" s="103"/>
      <c r="Q11" s="103"/>
    </row>
    <row r="12" spans="1:17" ht="25.5">
      <c r="A12" s="118" t="s">
        <v>185</v>
      </c>
      <c r="B12" s="115" t="s">
        <v>170</v>
      </c>
      <c r="C12" s="118" t="s">
        <v>134</v>
      </c>
      <c r="D12" s="117">
        <v>24</v>
      </c>
      <c r="E12" s="117">
        <v>253.05</v>
      </c>
      <c r="F12" s="137">
        <f t="shared" ref="F12:F14" si="4">TRUNC(D12*E12,2)</f>
        <v>6073.2</v>
      </c>
      <c r="G12" s="161">
        <f>'MED 02'!H12+'MED 02'!G12</f>
        <v>24</v>
      </c>
      <c r="H12" s="158">
        <f>'M CALCULO'!K12</f>
        <v>0</v>
      </c>
      <c r="I12" s="162">
        <f t="shared" ref="I12:I14" si="5">H12+G12</f>
        <v>24</v>
      </c>
      <c r="J12" s="112">
        <f>'MED 02'!J12+'MED 02'!K12</f>
        <v>6073.2</v>
      </c>
      <c r="K12" s="94">
        <f t="shared" si="0"/>
        <v>0</v>
      </c>
      <c r="L12" s="138">
        <f t="shared" si="1"/>
        <v>6073.2</v>
      </c>
      <c r="M12" s="138">
        <f t="shared" si="2"/>
        <v>0</v>
      </c>
      <c r="N12" s="83">
        <f t="shared" si="3"/>
        <v>1</v>
      </c>
      <c r="O12" s="103"/>
      <c r="Q12" s="103"/>
    </row>
    <row r="13" spans="1:17" ht="38.25">
      <c r="A13" s="118" t="s">
        <v>186</v>
      </c>
      <c r="B13" s="115" t="s">
        <v>171</v>
      </c>
      <c r="C13" s="118" t="s">
        <v>134</v>
      </c>
      <c r="D13" s="117">
        <v>20</v>
      </c>
      <c r="E13" s="117">
        <v>697.18</v>
      </c>
      <c r="F13" s="137">
        <f t="shared" si="4"/>
        <v>13943.6</v>
      </c>
      <c r="G13" s="161">
        <f>'MED 02'!H13+'MED 02'!G13</f>
        <v>20</v>
      </c>
      <c r="H13" s="158">
        <f>'M CALCULO'!K13</f>
        <v>0</v>
      </c>
      <c r="I13" s="162">
        <f t="shared" si="5"/>
        <v>20</v>
      </c>
      <c r="J13" s="112">
        <f>'MED 02'!J13+'MED 02'!K13</f>
        <v>13943.6</v>
      </c>
      <c r="K13" s="94">
        <f t="shared" si="0"/>
        <v>0</v>
      </c>
      <c r="L13" s="138">
        <f t="shared" si="1"/>
        <v>13943.6</v>
      </c>
      <c r="M13" s="138">
        <f t="shared" si="2"/>
        <v>0</v>
      </c>
      <c r="N13" s="83">
        <f t="shared" si="3"/>
        <v>1</v>
      </c>
      <c r="O13" s="103"/>
      <c r="Q13" s="103"/>
    </row>
    <row r="14" spans="1:17">
      <c r="A14" s="118" t="s">
        <v>187</v>
      </c>
      <c r="B14" s="115" t="s">
        <v>172</v>
      </c>
      <c r="C14" s="118" t="s">
        <v>173</v>
      </c>
      <c r="D14" s="117">
        <v>1</v>
      </c>
      <c r="E14" s="117">
        <v>146001.09</v>
      </c>
      <c r="F14" s="137">
        <f t="shared" si="4"/>
        <v>146001.09</v>
      </c>
      <c r="G14" s="161">
        <f>'MED 02'!H14+'MED 02'!G14</f>
        <v>1</v>
      </c>
      <c r="H14" s="158">
        <f>'M CALCULO'!K14</f>
        <v>0</v>
      </c>
      <c r="I14" s="162">
        <f t="shared" si="5"/>
        <v>1</v>
      </c>
      <c r="J14" s="112">
        <f>'MED 02'!J14+'MED 02'!K14</f>
        <v>146001.09</v>
      </c>
      <c r="K14" s="94">
        <f t="shared" si="0"/>
        <v>0</v>
      </c>
      <c r="L14" s="138">
        <f t="shared" si="1"/>
        <v>146001.09</v>
      </c>
      <c r="M14" s="138">
        <f t="shared" si="2"/>
        <v>0</v>
      </c>
      <c r="N14" s="83">
        <f t="shared" si="3"/>
        <v>1</v>
      </c>
      <c r="O14" s="103"/>
      <c r="Q14" s="103"/>
    </row>
    <row r="15" spans="1:17">
      <c r="A15" s="118"/>
      <c r="B15" s="115"/>
      <c r="C15" s="118"/>
      <c r="D15" s="117"/>
      <c r="E15" s="117"/>
      <c r="F15" s="137"/>
      <c r="G15" s="118"/>
      <c r="H15" s="155"/>
      <c r="I15" s="139"/>
      <c r="J15" s="112"/>
      <c r="K15" s="94"/>
      <c r="L15" s="138"/>
      <c r="M15" s="138"/>
      <c r="N15" s="83"/>
      <c r="O15" s="103"/>
      <c r="Q15" s="103"/>
    </row>
    <row r="16" spans="1:17">
      <c r="A16" s="130">
        <v>2</v>
      </c>
      <c r="B16" s="131" t="s">
        <v>174</v>
      </c>
      <c r="C16" s="132"/>
      <c r="D16" s="133"/>
      <c r="E16" s="133"/>
      <c r="F16" s="134"/>
      <c r="G16" s="135"/>
      <c r="H16" s="159"/>
      <c r="I16" s="76"/>
      <c r="J16" s="71"/>
      <c r="K16" s="57"/>
      <c r="L16" s="57"/>
      <c r="M16" s="65"/>
      <c r="N16" s="136"/>
      <c r="O16" s="103"/>
      <c r="Q16" s="103"/>
    </row>
    <row r="17" spans="1:17">
      <c r="A17" s="118" t="s">
        <v>155</v>
      </c>
      <c r="B17" s="115" t="s">
        <v>175</v>
      </c>
      <c r="C17" s="118" t="s">
        <v>176</v>
      </c>
      <c r="D17" s="117">
        <v>573750</v>
      </c>
      <c r="E17" s="117">
        <v>0.39</v>
      </c>
      <c r="F17" s="137">
        <f t="shared" ref="F17:F23" si="6">TRUNC(D17*E17,2)</f>
        <v>223762.5</v>
      </c>
      <c r="G17" s="161">
        <f>'MED 02'!H17+'MED 02'!G17</f>
        <v>233100</v>
      </c>
      <c r="H17" s="158">
        <f>D17*0.22</f>
        <v>126225</v>
      </c>
      <c r="I17" s="162">
        <f t="shared" ref="I17:I23" si="7">H17+G17</f>
        <v>359325</v>
      </c>
      <c r="J17" s="112">
        <f>'MED 02'!J17+'MED 02'!K17</f>
        <v>90909</v>
      </c>
      <c r="K17" s="94">
        <f t="shared" ref="K17:K23" si="8">TRUNC(E17*H17,2)</f>
        <v>49227.75</v>
      </c>
      <c r="L17" s="138">
        <f t="shared" ref="L17:L23" si="9">J17+K17</f>
        <v>140136.75</v>
      </c>
      <c r="M17" s="138">
        <f t="shared" ref="M17:M23" si="10">F17-L17</f>
        <v>83625.75</v>
      </c>
      <c r="N17" s="83">
        <f t="shared" ref="N17:N23" si="11">L17/F17</f>
        <v>0.62627450980392152</v>
      </c>
      <c r="O17" s="103">
        <f>SUM(F17:F23)</f>
        <v>3085651</v>
      </c>
      <c r="Q17" s="103"/>
    </row>
    <row r="18" spans="1:17" ht="38.25">
      <c r="A18" s="118" t="s">
        <v>188</v>
      </c>
      <c r="B18" s="115" t="s">
        <v>177</v>
      </c>
      <c r="C18" s="118" t="s">
        <v>178</v>
      </c>
      <c r="D18" s="117">
        <v>80325</v>
      </c>
      <c r="E18" s="117">
        <v>10.26</v>
      </c>
      <c r="F18" s="137">
        <f t="shared" si="6"/>
        <v>824134.5</v>
      </c>
      <c r="G18" s="161">
        <f>'MED 02'!H18+'MED 02'!G18</f>
        <v>34965</v>
      </c>
      <c r="H18" s="158">
        <f t="shared" ref="H18:H23" si="12">D18*0.22</f>
        <v>17671.5</v>
      </c>
      <c r="I18" s="162">
        <f t="shared" si="7"/>
        <v>52636.5</v>
      </c>
      <c r="J18" s="112">
        <f>'MED 02'!J18+'MED 02'!K18</f>
        <v>358740.9</v>
      </c>
      <c r="K18" s="94">
        <f t="shared" si="8"/>
        <v>181309.59</v>
      </c>
      <c r="L18" s="138">
        <f t="shared" si="9"/>
        <v>540050.49</v>
      </c>
      <c r="M18" s="138">
        <f t="shared" si="10"/>
        <v>284084.01</v>
      </c>
      <c r="N18" s="83">
        <f t="shared" si="11"/>
        <v>0.6552941176470588</v>
      </c>
      <c r="O18" s="103">
        <v>76.5</v>
      </c>
      <c r="Q18" s="103"/>
    </row>
    <row r="19" spans="1:17" ht="25.5">
      <c r="A19" s="118" t="s">
        <v>156</v>
      </c>
      <c r="B19" s="115" t="s">
        <v>179</v>
      </c>
      <c r="C19" s="118" t="s">
        <v>176</v>
      </c>
      <c r="D19" s="117">
        <v>573750</v>
      </c>
      <c r="E19" s="117">
        <v>0.13</v>
      </c>
      <c r="F19" s="137">
        <f t="shared" si="6"/>
        <v>74587.5</v>
      </c>
      <c r="G19" s="161">
        <f>'MED 02'!H19+'MED 02'!G19</f>
        <v>233100</v>
      </c>
      <c r="H19" s="158">
        <f t="shared" si="12"/>
        <v>126225</v>
      </c>
      <c r="I19" s="162">
        <f t="shared" si="7"/>
        <v>359325</v>
      </c>
      <c r="J19" s="112">
        <f>'MED 02'!J19+'MED 02'!K19</f>
        <v>30303</v>
      </c>
      <c r="K19" s="94">
        <f t="shared" si="8"/>
        <v>16409.25</v>
      </c>
      <c r="L19" s="138">
        <f t="shared" si="9"/>
        <v>46712.25</v>
      </c>
      <c r="M19" s="138">
        <f t="shared" si="10"/>
        <v>27875.25</v>
      </c>
      <c r="N19" s="83">
        <f t="shared" si="11"/>
        <v>0.62627450980392152</v>
      </c>
      <c r="O19" s="103">
        <f>O17/O18</f>
        <v>40335.30718954248</v>
      </c>
      <c r="Q19" s="103"/>
    </row>
    <row r="20" spans="1:17">
      <c r="A20" s="118" t="s">
        <v>157</v>
      </c>
      <c r="B20" s="115" t="s">
        <v>180</v>
      </c>
      <c r="C20" s="118" t="s">
        <v>178</v>
      </c>
      <c r="D20" s="117">
        <v>181237.5</v>
      </c>
      <c r="E20" s="117">
        <v>6.84</v>
      </c>
      <c r="F20" s="137">
        <f t="shared" si="6"/>
        <v>1239664.5</v>
      </c>
      <c r="G20" s="161">
        <f>'MED 02'!H20+'MED 02'!G20</f>
        <v>73426.5</v>
      </c>
      <c r="H20" s="158">
        <f t="shared" si="12"/>
        <v>39872.25</v>
      </c>
      <c r="I20" s="162">
        <f t="shared" si="7"/>
        <v>113298.75</v>
      </c>
      <c r="J20" s="112">
        <f>'MED 02'!J20+'MED 02'!K20</f>
        <v>502237.26</v>
      </c>
      <c r="K20" s="94">
        <f t="shared" si="8"/>
        <v>272726.19</v>
      </c>
      <c r="L20" s="138">
        <f t="shared" si="9"/>
        <v>774963.45</v>
      </c>
      <c r="M20" s="138">
        <f t="shared" si="10"/>
        <v>464701.05000000005</v>
      </c>
      <c r="N20" s="83">
        <f t="shared" si="11"/>
        <v>0.62513966480446925</v>
      </c>
      <c r="O20" s="103">
        <f>(25*O19)+L11+L12+L13+L14</f>
        <v>1194345.049738562</v>
      </c>
      <c r="Q20" s="103"/>
    </row>
    <row r="21" spans="1:17" ht="25.5">
      <c r="A21" s="118" t="s">
        <v>159</v>
      </c>
      <c r="B21" s="115" t="s">
        <v>181</v>
      </c>
      <c r="C21" s="118" t="s">
        <v>178</v>
      </c>
      <c r="D21" s="117">
        <v>76500</v>
      </c>
      <c r="E21" s="117">
        <v>2.2200000000000002</v>
      </c>
      <c r="F21" s="137">
        <f t="shared" si="6"/>
        <v>169830</v>
      </c>
      <c r="G21" s="161">
        <f>'MED 02'!H21+'MED 02'!G21</f>
        <v>34965</v>
      </c>
      <c r="H21" s="158">
        <f t="shared" si="12"/>
        <v>16830</v>
      </c>
      <c r="I21" s="162">
        <f t="shared" si="7"/>
        <v>51795</v>
      </c>
      <c r="J21" s="112">
        <f>'MED 02'!J21+'MED 02'!K21</f>
        <v>77622.3</v>
      </c>
      <c r="K21" s="94">
        <f t="shared" si="8"/>
        <v>37362.6</v>
      </c>
      <c r="L21" s="138">
        <f t="shared" si="9"/>
        <v>114984.9</v>
      </c>
      <c r="M21" s="138">
        <f t="shared" si="10"/>
        <v>54845.100000000006</v>
      </c>
      <c r="N21" s="83">
        <f t="shared" si="11"/>
        <v>0.67705882352941171</v>
      </c>
      <c r="O21" s="103">
        <f>O19*30</f>
        <v>1210059.2156862745</v>
      </c>
      <c r="Q21" s="103"/>
    </row>
    <row r="22" spans="1:17" ht="38.25">
      <c r="A22" s="118" t="s">
        <v>160</v>
      </c>
      <c r="B22" s="115" t="s">
        <v>182</v>
      </c>
      <c r="C22" s="118" t="s">
        <v>139</v>
      </c>
      <c r="D22" s="117">
        <v>153000</v>
      </c>
      <c r="E22" s="117">
        <v>2.17</v>
      </c>
      <c r="F22" s="137">
        <f t="shared" si="6"/>
        <v>332010</v>
      </c>
      <c r="G22" s="161">
        <f>'MED 02'!H22+'MED 02'!G22</f>
        <v>69930</v>
      </c>
      <c r="H22" s="158">
        <f t="shared" si="12"/>
        <v>33660</v>
      </c>
      <c r="I22" s="162">
        <f t="shared" si="7"/>
        <v>103590</v>
      </c>
      <c r="J22" s="112">
        <f>'MED 02'!J22+'MED 02'!K22</f>
        <v>151748.1</v>
      </c>
      <c r="K22" s="94">
        <f t="shared" si="8"/>
        <v>73042.2</v>
      </c>
      <c r="L22" s="138">
        <f t="shared" si="9"/>
        <v>224790.3</v>
      </c>
      <c r="M22" s="138">
        <f t="shared" si="10"/>
        <v>107219.70000000001</v>
      </c>
      <c r="N22" s="83">
        <f t="shared" si="11"/>
        <v>0.67705882352941171</v>
      </c>
      <c r="O22" s="103">
        <f>SUM(O20:O21)</f>
        <v>2404404.2654248364</v>
      </c>
      <c r="Q22" s="103"/>
    </row>
    <row r="23" spans="1:17">
      <c r="A23" s="118" t="s">
        <v>184</v>
      </c>
      <c r="B23" s="115" t="s">
        <v>183</v>
      </c>
      <c r="C23" s="118" t="s">
        <v>135</v>
      </c>
      <c r="D23" s="117">
        <v>1400</v>
      </c>
      <c r="E23" s="117">
        <v>158.33000000000001</v>
      </c>
      <c r="F23" s="137">
        <f t="shared" si="6"/>
        <v>221662</v>
      </c>
      <c r="G23" s="161">
        <f>'MED 02'!H23+'MED 02'!G23</f>
        <v>460</v>
      </c>
      <c r="H23" s="158">
        <f>D23*0.16533033</f>
        <v>231.46246199999999</v>
      </c>
      <c r="I23" s="162">
        <f t="shared" si="7"/>
        <v>691.46246199999996</v>
      </c>
      <c r="J23" s="112">
        <f>'MED 02'!J23+'MED 02'!K23</f>
        <v>72831.8</v>
      </c>
      <c r="K23" s="94">
        <f t="shared" si="8"/>
        <v>36647.449999999997</v>
      </c>
      <c r="L23" s="138">
        <f t="shared" si="9"/>
        <v>109479.25</v>
      </c>
      <c r="M23" s="138">
        <f t="shared" si="10"/>
        <v>112182.75</v>
      </c>
      <c r="N23" s="83">
        <f t="shared" si="11"/>
        <v>0.49390175131506531</v>
      </c>
      <c r="O23" s="103"/>
      <c r="Q23" s="103"/>
    </row>
    <row r="24" spans="1:17">
      <c r="A24" s="118"/>
      <c r="B24" s="115"/>
      <c r="C24" s="118"/>
      <c r="D24" s="117"/>
      <c r="E24" s="117"/>
      <c r="F24" s="137"/>
      <c r="G24" s="118"/>
      <c r="H24" s="155"/>
      <c r="I24" s="139"/>
      <c r="J24" s="112"/>
      <c r="K24" s="94"/>
      <c r="L24" s="138"/>
      <c r="M24" s="138"/>
      <c r="N24" s="83"/>
      <c r="O24" s="103"/>
      <c r="Q24" s="103"/>
    </row>
    <row r="25" spans="1:17" ht="15.75" thickBot="1">
      <c r="A25" s="111"/>
      <c r="B25" s="61"/>
      <c r="C25" s="80"/>
      <c r="D25" s="86"/>
      <c r="E25" s="62"/>
      <c r="F25" s="63"/>
      <c r="G25" s="72"/>
      <c r="H25" s="154"/>
      <c r="I25" s="77"/>
      <c r="J25" s="72"/>
      <c r="K25" s="36"/>
      <c r="L25" s="36"/>
      <c r="M25" s="66"/>
      <c r="N25" s="84"/>
    </row>
    <row r="26" spans="1:17" ht="27.75" customHeight="1" thickBot="1">
      <c r="A26" s="210"/>
      <c r="B26" s="211"/>
      <c r="C26" s="211"/>
      <c r="D26" s="212" t="s">
        <v>124</v>
      </c>
      <c r="E26" s="212"/>
      <c r="F26" s="67">
        <f>SUM(F10:F25)</f>
        <v>3291557.85</v>
      </c>
      <c r="G26" s="73"/>
      <c r="H26" s="53"/>
      <c r="I26" s="74"/>
      <c r="J26" s="78">
        <f>SUM(J10:J25)</f>
        <v>1470354.7300000002</v>
      </c>
      <c r="K26" s="79">
        <f>SUM(K10:K25)</f>
        <v>666725.02999999991</v>
      </c>
      <c r="L26" s="67">
        <f>SUM(L10:L25)</f>
        <v>2137079.7599999998</v>
      </c>
      <c r="M26" s="67">
        <f>SUM(M10:M25)</f>
        <v>1154478.0900000001</v>
      </c>
      <c r="N26" s="85">
        <f>L26/F26</f>
        <v>0.64926088417373551</v>
      </c>
      <c r="O26" s="15"/>
      <c r="Q26" s="15"/>
    </row>
    <row r="27" spans="1:17" ht="16.149999999999999" customHeight="1">
      <c r="A27" s="213"/>
      <c r="B27" s="214"/>
      <c r="C27" s="214"/>
      <c r="D27" s="215"/>
      <c r="E27" s="215"/>
      <c r="F27" s="215"/>
      <c r="G27" s="215"/>
      <c r="H27" s="215"/>
      <c r="I27" s="215"/>
      <c r="J27" s="215"/>
      <c r="K27" s="215"/>
      <c r="L27" s="215"/>
      <c r="M27" s="216"/>
    </row>
    <row r="28" spans="1:17" ht="12.75" customHeight="1">
      <c r="A28" s="217" t="s">
        <v>147</v>
      </c>
      <c r="B28" s="169" t="s">
        <v>137</v>
      </c>
      <c r="C28" s="170"/>
      <c r="D28" s="170"/>
      <c r="E28" s="170"/>
      <c r="F28" s="171"/>
      <c r="G28" s="218" t="s">
        <v>133</v>
      </c>
      <c r="H28" s="218"/>
      <c r="I28" s="218"/>
      <c r="J28" s="218"/>
      <c r="K28" s="218" t="s">
        <v>141</v>
      </c>
      <c r="L28" s="218"/>
      <c r="M28" s="218"/>
      <c r="N28" s="218"/>
      <c r="O28" s="56"/>
    </row>
    <row r="29" spans="1:17" ht="123.75" customHeight="1">
      <c r="A29" s="217"/>
      <c r="B29" s="172"/>
      <c r="C29" s="173"/>
      <c r="D29" s="173"/>
      <c r="E29" s="173"/>
      <c r="F29" s="174"/>
      <c r="G29" s="176"/>
      <c r="H29" s="176"/>
      <c r="I29" s="176"/>
      <c r="J29" s="176"/>
      <c r="K29" s="218"/>
      <c r="L29" s="218"/>
      <c r="M29" s="218"/>
      <c r="N29" s="218"/>
      <c r="Q29" s="56"/>
    </row>
    <row r="30" spans="1:17" ht="12.75" customHeight="1">
      <c r="A30" s="109"/>
      <c r="B30" s="107"/>
      <c r="C30" s="106"/>
      <c r="D30" s="40"/>
      <c r="E30" s="54"/>
      <c r="F30" s="42"/>
      <c r="G30" s="108"/>
      <c r="H30" s="43"/>
      <c r="I30" s="108"/>
      <c r="J30" s="41"/>
      <c r="K30" s="41"/>
      <c r="L30" s="41"/>
      <c r="M30" s="42"/>
    </row>
    <row r="31" spans="1:17" ht="20.25" customHeight="1">
      <c r="A31" s="109"/>
      <c r="B31" s="177" t="s">
        <v>125</v>
      </c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Q31" s="56"/>
    </row>
    <row r="32" spans="1:17" ht="15" customHeight="1">
      <c r="A32" s="109"/>
      <c r="B32" s="178" t="s">
        <v>126</v>
      </c>
      <c r="C32" s="178"/>
      <c r="D32" s="178"/>
      <c r="E32" s="178"/>
      <c r="F32" s="178"/>
      <c r="G32" s="179">
        <f>F26</f>
        <v>3291557.85</v>
      </c>
      <c r="H32" s="179"/>
      <c r="I32" s="179"/>
      <c r="J32" s="179"/>
      <c r="K32" s="180" t="s">
        <v>0</v>
      </c>
      <c r="L32" s="180"/>
      <c r="M32" s="180" t="s">
        <v>127</v>
      </c>
    </row>
    <row r="33" spans="1:17" ht="15" customHeight="1">
      <c r="A33" s="109"/>
      <c r="B33" s="44"/>
      <c r="C33" s="178" t="s">
        <v>144</v>
      </c>
      <c r="D33" s="178"/>
      <c r="E33" s="178"/>
      <c r="F33" s="178"/>
      <c r="G33" s="178" t="s">
        <v>142</v>
      </c>
      <c r="H33" s="178"/>
      <c r="I33" s="178"/>
      <c r="J33" s="178"/>
      <c r="K33" s="180"/>
      <c r="L33" s="180"/>
      <c r="M33" s="180"/>
    </row>
    <row r="34" spans="1:17" ht="15" customHeight="1">
      <c r="A34" s="87"/>
      <c r="B34" s="105" t="s">
        <v>128</v>
      </c>
      <c r="C34" s="188">
        <f>'MED 01'!K26</f>
        <v>666725.03000000014</v>
      </c>
      <c r="D34" s="188"/>
      <c r="E34" s="188"/>
      <c r="F34" s="188"/>
      <c r="G34" s="188">
        <f>C34</f>
        <v>666725.03000000014</v>
      </c>
      <c r="H34" s="188"/>
      <c r="I34" s="188"/>
      <c r="J34" s="188"/>
      <c r="K34" s="189">
        <f>G34/G32</f>
        <v>0.20255607234732337</v>
      </c>
      <c r="L34" s="189"/>
      <c r="M34" s="55">
        <v>44894</v>
      </c>
    </row>
    <row r="35" spans="1:17" ht="15" customHeight="1">
      <c r="A35" s="87"/>
      <c r="B35" s="105" t="s">
        <v>190</v>
      </c>
      <c r="C35" s="188">
        <f>'MED 02'!K26</f>
        <v>803629.7</v>
      </c>
      <c r="D35" s="188"/>
      <c r="E35" s="188"/>
      <c r="F35" s="188"/>
      <c r="G35" s="188">
        <f>C35</f>
        <v>803629.7</v>
      </c>
      <c r="H35" s="188"/>
      <c r="I35" s="188"/>
      <c r="J35" s="188"/>
      <c r="K35" s="189">
        <f>G35/G32</f>
        <v>0.24414873947908888</v>
      </c>
      <c r="L35" s="189"/>
      <c r="M35" s="55">
        <v>44911</v>
      </c>
      <c r="O35" s="56"/>
    </row>
    <row r="36" spans="1:17" ht="15" customHeight="1">
      <c r="A36" s="87"/>
      <c r="B36" s="105" t="s">
        <v>195</v>
      </c>
      <c r="C36" s="188">
        <f>K26</f>
        <v>666725.02999999991</v>
      </c>
      <c r="D36" s="188"/>
      <c r="E36" s="188"/>
      <c r="F36" s="188"/>
      <c r="G36" s="188">
        <f>C36</f>
        <v>666725.02999999991</v>
      </c>
      <c r="H36" s="188"/>
      <c r="I36" s="188"/>
      <c r="J36" s="188"/>
      <c r="K36" s="189">
        <f>G36/G32</f>
        <v>0.20255607234732328</v>
      </c>
      <c r="L36" s="189"/>
      <c r="M36" s="55">
        <v>45050</v>
      </c>
      <c r="O36" s="56">
        <f>1270000-G35</f>
        <v>466370.30000000005</v>
      </c>
    </row>
    <row r="37" spans="1:17" ht="15" customHeight="1">
      <c r="A37" s="87"/>
      <c r="B37" s="105"/>
      <c r="C37" s="188"/>
      <c r="D37" s="188"/>
      <c r="E37" s="188"/>
      <c r="F37" s="188"/>
      <c r="G37" s="188"/>
      <c r="H37" s="188"/>
      <c r="I37" s="188"/>
      <c r="J37" s="188"/>
      <c r="K37" s="189"/>
      <c r="L37" s="189"/>
      <c r="M37" s="55"/>
      <c r="O37" s="56"/>
    </row>
    <row r="38" spans="1:17" ht="15" customHeight="1">
      <c r="A38" s="87"/>
      <c r="B38" s="105"/>
      <c r="C38" s="188"/>
      <c r="D38" s="188"/>
      <c r="E38" s="188"/>
      <c r="F38" s="188"/>
      <c r="G38" s="188"/>
      <c r="H38" s="188"/>
      <c r="I38" s="188"/>
      <c r="J38" s="188"/>
      <c r="K38" s="189">
        <f>G38/G32</f>
        <v>0</v>
      </c>
      <c r="L38" s="189"/>
      <c r="M38" s="55"/>
      <c r="Q38" s="56"/>
    </row>
    <row r="39" spans="1:17" ht="15" customHeight="1">
      <c r="A39" s="109"/>
      <c r="B39" s="104" t="s">
        <v>143</v>
      </c>
      <c r="C39" s="175">
        <f>SUM(C34:D38)</f>
        <v>2137079.7599999998</v>
      </c>
      <c r="D39" s="175"/>
      <c r="E39" s="175">
        <v>0</v>
      </c>
      <c r="F39" s="175"/>
      <c r="G39" s="175">
        <f>SUM(G34:J38)</f>
        <v>2137079.7599999998</v>
      </c>
      <c r="H39" s="175"/>
      <c r="I39" s="175"/>
      <c r="J39" s="175"/>
      <c r="K39" s="181">
        <f>SUM(K34:L38)</f>
        <v>0.64926088417373551</v>
      </c>
      <c r="L39" s="181"/>
      <c r="M39" s="91"/>
    </row>
    <row r="40" spans="1:17" ht="15" customHeight="1">
      <c r="A40" s="109"/>
      <c r="B40" s="109"/>
      <c r="C40" s="110"/>
      <c r="D40" s="88"/>
      <c r="E40" s="89"/>
      <c r="F40" s="110"/>
      <c r="G40" s="109"/>
      <c r="H40" s="90"/>
      <c r="I40" s="109"/>
      <c r="J40" s="45"/>
      <c r="K40" s="45"/>
      <c r="L40" s="45"/>
      <c r="M40" s="45"/>
    </row>
    <row r="41" spans="1:17" ht="15" customHeight="1">
      <c r="A41" s="109"/>
      <c r="B41" s="109"/>
      <c r="C41" s="182" t="s">
        <v>129</v>
      </c>
      <c r="D41" s="182"/>
      <c r="E41" s="182"/>
      <c r="F41" s="46" t="s">
        <v>69</v>
      </c>
      <c r="G41" s="183">
        <f>G32-G39</f>
        <v>1154478.0900000003</v>
      </c>
      <c r="H41" s="184"/>
      <c r="I41" s="184"/>
      <c r="J41" s="185"/>
      <c r="K41" s="186">
        <f>G41/G32</f>
        <v>0.35073911582626455</v>
      </c>
      <c r="L41" s="187"/>
      <c r="M41" s="47"/>
      <c r="Q41" s="56"/>
    </row>
    <row r="42" spans="1:17" ht="15" customHeight="1">
      <c r="A42" s="48"/>
      <c r="B42" s="49"/>
      <c r="C42" s="50"/>
      <c r="D42" s="51"/>
      <c r="E42" s="52"/>
      <c r="F42" s="49"/>
      <c r="G42" s="49"/>
      <c r="H42" s="52"/>
      <c r="I42" s="49"/>
      <c r="J42" s="49"/>
      <c r="K42" s="49"/>
      <c r="L42" s="49"/>
      <c r="M42" s="49"/>
    </row>
    <row r="43" spans="1:17" ht="15" customHeight="1">
      <c r="A43" s="48"/>
      <c r="B43" s="165" t="s">
        <v>130</v>
      </c>
      <c r="C43" s="165"/>
      <c r="D43" s="165"/>
      <c r="E43" s="165"/>
      <c r="F43" s="165"/>
      <c r="G43" s="166">
        <f>K26</f>
        <v>666725.02999999991</v>
      </c>
      <c r="H43" s="166"/>
      <c r="I43" s="166"/>
      <c r="J43" s="166"/>
      <c r="K43" s="49"/>
      <c r="L43" s="49"/>
      <c r="M43" s="49"/>
    </row>
    <row r="44" spans="1:17" ht="12.75" customHeight="1">
      <c r="A44" s="48"/>
      <c r="B44" s="167"/>
      <c r="C44" s="167"/>
      <c r="D44" s="167"/>
      <c r="E44" s="167"/>
      <c r="F44" s="167"/>
      <c r="G44" s="168">
        <v>0</v>
      </c>
      <c r="H44" s="168"/>
      <c r="I44" s="168"/>
      <c r="J44" s="168"/>
      <c r="K44" s="49"/>
      <c r="L44" s="49"/>
      <c r="M44" s="49"/>
    </row>
  </sheetData>
  <mergeCells count="63">
    <mergeCell ref="B3:C3"/>
    <mergeCell ref="D3:E4"/>
    <mergeCell ref="F3:N4"/>
    <mergeCell ref="B4:C4"/>
    <mergeCell ref="N6:N8"/>
    <mergeCell ref="B1:C1"/>
    <mergeCell ref="D1:G2"/>
    <mergeCell ref="H1:J2"/>
    <mergeCell ref="K1:N2"/>
    <mergeCell ref="B2:C2"/>
    <mergeCell ref="A26:C26"/>
    <mergeCell ref="D26:E26"/>
    <mergeCell ref="A27:M27"/>
    <mergeCell ref="A28:A29"/>
    <mergeCell ref="B28:F28"/>
    <mergeCell ref="G28:J28"/>
    <mergeCell ref="K28:N28"/>
    <mergeCell ref="B29:F29"/>
    <mergeCell ref="G29:J29"/>
    <mergeCell ref="K29:N29"/>
    <mergeCell ref="A5:A8"/>
    <mergeCell ref="B5:B8"/>
    <mergeCell ref="C5:F5"/>
    <mergeCell ref="G5:M5"/>
    <mergeCell ref="C6:C8"/>
    <mergeCell ref="D6:D8"/>
    <mergeCell ref="E6:E8"/>
    <mergeCell ref="F6:F8"/>
    <mergeCell ref="G6:I7"/>
    <mergeCell ref="J6:M7"/>
    <mergeCell ref="B31:M31"/>
    <mergeCell ref="B32:F32"/>
    <mergeCell ref="G32:J32"/>
    <mergeCell ref="K32:L33"/>
    <mergeCell ref="M32:M33"/>
    <mergeCell ref="C33:F33"/>
    <mergeCell ref="G33:J33"/>
    <mergeCell ref="C34:F34"/>
    <mergeCell ref="G34:J34"/>
    <mergeCell ref="K34:L34"/>
    <mergeCell ref="C35:F35"/>
    <mergeCell ref="G35:J35"/>
    <mergeCell ref="K35:L35"/>
    <mergeCell ref="B44:F44"/>
    <mergeCell ref="G44:J44"/>
    <mergeCell ref="C38:F38"/>
    <mergeCell ref="G38:J38"/>
    <mergeCell ref="K38:L38"/>
    <mergeCell ref="C39:D39"/>
    <mergeCell ref="E39:F39"/>
    <mergeCell ref="G39:J39"/>
    <mergeCell ref="K39:L39"/>
    <mergeCell ref="C41:E41"/>
    <mergeCell ref="G41:J41"/>
    <mergeCell ref="K41:L41"/>
    <mergeCell ref="B43:F43"/>
    <mergeCell ref="G43:J43"/>
    <mergeCell ref="C36:F36"/>
    <mergeCell ref="G36:J36"/>
    <mergeCell ref="K36:L36"/>
    <mergeCell ref="C37:F37"/>
    <mergeCell ref="G37:J37"/>
    <mergeCell ref="K37:L37"/>
  </mergeCells>
  <printOptions horizontalCentered="1"/>
  <pageMargins left="0.11811023622047245" right="0.11811023622047245" top="0.19685039370078741" bottom="0.39370078740157483" header="0.11811023622047245" footer="0.31496062992125984"/>
  <pageSetup paperSize="9" scale="50" orientation="landscape" r:id="rId1"/>
  <drawing r:id="rId2"/>
  <legacyDrawing r:id="rId3"/>
  <oleObjects>
    <mc:AlternateContent xmlns:mc="http://schemas.openxmlformats.org/markup-compatibility/2006">
      <mc:Choice Requires="x14">
        <oleObject progId="Acrobat.Document.DC" shapeId="13313" r:id="rId4">
          <objectPr defaultSize="0" autoPict="0" r:id="rId5">
            <anchor moveWithCells="1" sizeWithCells="1">
              <from>
                <xdr:col>4</xdr:col>
                <xdr:colOff>142875</xdr:colOff>
                <xdr:row>0</xdr:row>
                <xdr:rowOff>85725</xdr:rowOff>
              </from>
              <to>
                <xdr:col>5</xdr:col>
                <xdr:colOff>952500</xdr:colOff>
                <xdr:row>0</xdr:row>
                <xdr:rowOff>790575</xdr:rowOff>
              </to>
            </anchor>
          </objectPr>
        </oleObject>
      </mc:Choice>
      <mc:Fallback>
        <oleObject progId="Acrobat.Document.DC" shapeId="13313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Q45"/>
  <sheetViews>
    <sheetView tabSelected="1" view="pageBreakPreview" zoomScale="85" zoomScaleNormal="85" zoomScaleSheetLayoutView="85" workbookViewId="0">
      <selection activeCell="M40" sqref="M40"/>
    </sheetView>
  </sheetViews>
  <sheetFormatPr defaultColWidth="9.140625" defaultRowHeight="12.75" customHeight="1"/>
  <cols>
    <col min="1" max="1" width="11.5703125" style="17" customWidth="1"/>
    <col min="2" max="2" width="56.85546875" style="35" customWidth="1"/>
    <col min="3" max="3" width="7" style="17" bestFit="1" customWidth="1"/>
    <col min="4" max="4" width="11.5703125" style="15" bestFit="1" customWidth="1"/>
    <col min="5" max="5" width="11.28515625" style="15" bestFit="1" customWidth="1"/>
    <col min="6" max="6" width="14.5703125" style="15" bestFit="1" customWidth="1"/>
    <col min="7" max="7" width="13.5703125" style="16" customWidth="1"/>
    <col min="8" max="8" width="12.7109375" style="15" customWidth="1"/>
    <col min="9" max="9" width="10.140625" style="16" bestFit="1" customWidth="1"/>
    <col min="10" max="10" width="14.5703125" style="16" bestFit="1" customWidth="1"/>
    <col min="11" max="11" width="12.7109375" style="16" bestFit="1" customWidth="1"/>
    <col min="12" max="12" width="14.85546875" style="16" bestFit="1" customWidth="1"/>
    <col min="13" max="13" width="14.5703125" style="15" bestFit="1" customWidth="1"/>
    <col min="14" max="14" width="7.7109375" style="17" customWidth="1"/>
    <col min="15" max="15" width="16.140625" style="16" customWidth="1"/>
    <col min="16" max="16" width="9.140625" style="16"/>
    <col min="17" max="17" width="14.85546875" style="16" customWidth="1"/>
    <col min="18" max="18" width="11.5703125" style="16" bestFit="1" customWidth="1"/>
    <col min="19" max="16384" width="9.140625" style="16"/>
  </cols>
  <sheetData>
    <row r="1" spans="1:17" s="37" customFormat="1" ht="62.25" customHeight="1">
      <c r="A1" s="140" t="s">
        <v>107</v>
      </c>
      <c r="B1" s="223" t="s">
        <v>189</v>
      </c>
      <c r="C1" s="223"/>
      <c r="D1" s="224" t="s">
        <v>200</v>
      </c>
      <c r="E1" s="224"/>
      <c r="F1" s="224"/>
      <c r="G1" s="224"/>
      <c r="H1" s="226" t="s">
        <v>146</v>
      </c>
      <c r="I1" s="226"/>
      <c r="J1" s="226"/>
      <c r="K1" s="228" t="s">
        <v>196</v>
      </c>
      <c r="L1" s="228"/>
      <c r="M1" s="228"/>
      <c r="N1" s="228"/>
    </row>
    <row r="2" spans="1:17" s="37" customFormat="1" ht="14.25">
      <c r="A2" s="140" t="s">
        <v>108</v>
      </c>
      <c r="B2" s="223" t="s">
        <v>166</v>
      </c>
      <c r="C2" s="223"/>
      <c r="D2" s="224"/>
      <c r="E2" s="224"/>
      <c r="F2" s="225"/>
      <c r="G2" s="225"/>
      <c r="H2" s="227"/>
      <c r="I2" s="227"/>
      <c r="J2" s="227"/>
      <c r="K2" s="228"/>
      <c r="L2" s="228"/>
      <c r="M2" s="228"/>
      <c r="N2" s="228"/>
    </row>
    <row r="3" spans="1:17" s="37" customFormat="1" ht="14.25">
      <c r="A3" s="141" t="s">
        <v>109</v>
      </c>
      <c r="B3" s="223" t="s">
        <v>167</v>
      </c>
      <c r="C3" s="223"/>
      <c r="D3" s="226" t="s">
        <v>110</v>
      </c>
      <c r="E3" s="226"/>
      <c r="F3" s="229" t="s">
        <v>164</v>
      </c>
      <c r="G3" s="229"/>
      <c r="H3" s="229"/>
      <c r="I3" s="229"/>
      <c r="J3" s="229"/>
      <c r="K3" s="229"/>
      <c r="L3" s="229"/>
      <c r="M3" s="229"/>
      <c r="N3" s="229"/>
    </row>
    <row r="4" spans="1:17" s="37" customFormat="1" ht="15" thickBot="1">
      <c r="A4" s="142" t="s">
        <v>111</v>
      </c>
      <c r="B4" s="231" t="s">
        <v>168</v>
      </c>
      <c r="C4" s="231"/>
      <c r="D4" s="227"/>
      <c r="E4" s="227"/>
      <c r="F4" s="230"/>
      <c r="G4" s="230"/>
      <c r="H4" s="230"/>
      <c r="I4" s="230"/>
      <c r="J4" s="230"/>
      <c r="K4" s="230"/>
      <c r="L4" s="230"/>
      <c r="M4" s="230"/>
      <c r="N4" s="230"/>
    </row>
    <row r="5" spans="1:17" s="37" customFormat="1" ht="16.5" thickBot="1">
      <c r="A5" s="190" t="s">
        <v>1</v>
      </c>
      <c r="B5" s="192" t="s">
        <v>112</v>
      </c>
      <c r="C5" s="194" t="s">
        <v>113</v>
      </c>
      <c r="D5" s="195"/>
      <c r="E5" s="195"/>
      <c r="F5" s="196"/>
      <c r="G5" s="197" t="s">
        <v>114</v>
      </c>
      <c r="H5" s="198"/>
      <c r="I5" s="198"/>
      <c r="J5" s="198"/>
      <c r="K5" s="198"/>
      <c r="L5" s="198"/>
      <c r="M5" s="199"/>
      <c r="N5" s="82" t="s">
        <v>145</v>
      </c>
    </row>
    <row r="6" spans="1:17" s="37" customFormat="1" ht="13.9" customHeight="1">
      <c r="A6" s="191"/>
      <c r="B6" s="193"/>
      <c r="C6" s="200" t="s">
        <v>115</v>
      </c>
      <c r="D6" s="201" t="s">
        <v>116</v>
      </c>
      <c r="E6" s="202" t="s">
        <v>136</v>
      </c>
      <c r="F6" s="203" t="s">
        <v>117</v>
      </c>
      <c r="G6" s="204" t="s">
        <v>118</v>
      </c>
      <c r="H6" s="205"/>
      <c r="I6" s="206"/>
      <c r="J6" s="219" t="s">
        <v>119</v>
      </c>
      <c r="K6" s="220"/>
      <c r="L6" s="220"/>
      <c r="M6" s="192"/>
      <c r="N6" s="232" t="s">
        <v>0</v>
      </c>
    </row>
    <row r="7" spans="1:17" s="37" customFormat="1" ht="14.25">
      <c r="A7" s="191"/>
      <c r="B7" s="193"/>
      <c r="C7" s="200"/>
      <c r="D7" s="201"/>
      <c r="E7" s="202"/>
      <c r="F7" s="203"/>
      <c r="G7" s="207"/>
      <c r="H7" s="208"/>
      <c r="I7" s="209"/>
      <c r="J7" s="221"/>
      <c r="K7" s="222"/>
      <c r="L7" s="222"/>
      <c r="M7" s="193"/>
      <c r="N7" s="232"/>
    </row>
    <row r="8" spans="1:17" s="37" customFormat="1" ht="24">
      <c r="A8" s="191"/>
      <c r="B8" s="193"/>
      <c r="C8" s="200"/>
      <c r="D8" s="201"/>
      <c r="E8" s="202"/>
      <c r="F8" s="203"/>
      <c r="G8" s="68" t="s">
        <v>120</v>
      </c>
      <c r="H8" s="39" t="s">
        <v>121</v>
      </c>
      <c r="I8" s="69" t="s">
        <v>122</v>
      </c>
      <c r="J8" s="68" t="s">
        <v>120</v>
      </c>
      <c r="K8" s="38" t="s">
        <v>121</v>
      </c>
      <c r="L8" s="38" t="s">
        <v>122</v>
      </c>
      <c r="M8" s="81" t="s">
        <v>123</v>
      </c>
      <c r="N8" s="232"/>
    </row>
    <row r="9" spans="1:17" s="119" customFormat="1">
      <c r="A9" s="120"/>
      <c r="B9" s="121" t="s">
        <v>112</v>
      </c>
      <c r="C9" s="122"/>
      <c r="D9" s="123"/>
      <c r="E9" s="124"/>
      <c r="F9" s="125"/>
      <c r="G9" s="126"/>
      <c r="H9" s="127"/>
      <c r="I9" s="128"/>
      <c r="J9" s="70"/>
      <c r="K9" s="58"/>
      <c r="L9" s="58"/>
      <c r="M9" s="64"/>
      <c r="N9" s="129"/>
    </row>
    <row r="10" spans="1:17" s="119" customFormat="1">
      <c r="A10" s="130">
        <v>1</v>
      </c>
      <c r="B10" s="131" t="s">
        <v>131</v>
      </c>
      <c r="C10" s="132"/>
      <c r="D10" s="133"/>
      <c r="E10" s="133"/>
      <c r="F10" s="134"/>
      <c r="G10" s="135"/>
      <c r="H10" s="75"/>
      <c r="I10" s="76"/>
      <c r="J10" s="71"/>
      <c r="K10" s="57"/>
      <c r="L10" s="57"/>
      <c r="M10" s="65"/>
      <c r="N10" s="136"/>
    </row>
    <row r="11" spans="1:17">
      <c r="A11" s="118" t="s">
        <v>158</v>
      </c>
      <c r="B11" s="115" t="s">
        <v>169</v>
      </c>
      <c r="C11" s="118" t="s">
        <v>132</v>
      </c>
      <c r="D11" s="117">
        <v>1</v>
      </c>
      <c r="E11" s="117">
        <v>39888.959999999999</v>
      </c>
      <c r="F11" s="137">
        <f>TRUNC(D11*E11,2)</f>
        <v>39888.959999999999</v>
      </c>
      <c r="G11" s="161">
        <f>'MED 02'!H11+'MED 02'!G11</f>
        <v>0.5</v>
      </c>
      <c r="H11" s="158">
        <f>'M CALCULO'!K11</f>
        <v>0</v>
      </c>
      <c r="I11" s="162">
        <f>H11+G11</f>
        <v>0.5</v>
      </c>
      <c r="J11" s="112">
        <f>'MED 02'!J11+'MED 02'!K11+'MED 03'!K11</f>
        <v>19944.48</v>
      </c>
      <c r="K11" s="94">
        <f t="shared" ref="K11:K14" si="0">TRUNC(E11*H11,2)</f>
        <v>0</v>
      </c>
      <c r="L11" s="138">
        <f t="shared" ref="L11:L14" si="1">J11+K11</f>
        <v>19944.48</v>
      </c>
      <c r="M11" s="138">
        <f t="shared" ref="M11:M14" si="2">F11-L11</f>
        <v>19944.48</v>
      </c>
      <c r="N11" s="83">
        <f t="shared" ref="N11:N14" si="3">L11/F11</f>
        <v>0.5</v>
      </c>
      <c r="O11" s="103"/>
      <c r="Q11" s="103"/>
    </row>
    <row r="12" spans="1:17" ht="25.5">
      <c r="A12" s="118" t="s">
        <v>185</v>
      </c>
      <c r="B12" s="115" t="s">
        <v>170</v>
      </c>
      <c r="C12" s="118" t="s">
        <v>134</v>
      </c>
      <c r="D12" s="117">
        <v>24</v>
      </c>
      <c r="E12" s="117">
        <v>253.05</v>
      </c>
      <c r="F12" s="137">
        <f t="shared" ref="F12:F14" si="4">TRUNC(D12*E12,2)</f>
        <v>6073.2</v>
      </c>
      <c r="G12" s="161">
        <f>'MED 02'!H12+'MED 02'!G12</f>
        <v>24</v>
      </c>
      <c r="H12" s="158">
        <f>'M CALCULO'!K12</f>
        <v>0</v>
      </c>
      <c r="I12" s="162">
        <f t="shared" ref="I12:I14" si="5">H12+G12</f>
        <v>24</v>
      </c>
      <c r="J12" s="112">
        <f>'MED 02'!J12+'MED 02'!K12+'MED 03'!K12</f>
        <v>6073.2</v>
      </c>
      <c r="K12" s="94">
        <f t="shared" si="0"/>
        <v>0</v>
      </c>
      <c r="L12" s="138">
        <f t="shared" si="1"/>
        <v>6073.2</v>
      </c>
      <c r="M12" s="138">
        <f t="shared" si="2"/>
        <v>0</v>
      </c>
      <c r="N12" s="83">
        <f t="shared" si="3"/>
        <v>1</v>
      </c>
      <c r="O12" s="103"/>
      <c r="Q12" s="103"/>
    </row>
    <row r="13" spans="1:17" ht="38.25">
      <c r="A13" s="118" t="s">
        <v>186</v>
      </c>
      <c r="B13" s="115" t="s">
        <v>171</v>
      </c>
      <c r="C13" s="118" t="s">
        <v>134</v>
      </c>
      <c r="D13" s="117">
        <v>20</v>
      </c>
      <c r="E13" s="117">
        <v>697.18</v>
      </c>
      <c r="F13" s="137">
        <f t="shared" si="4"/>
        <v>13943.6</v>
      </c>
      <c r="G13" s="161">
        <f>'MED 02'!H13+'MED 02'!G13</f>
        <v>20</v>
      </c>
      <c r="H13" s="158">
        <f>'M CALCULO'!K13</f>
        <v>0</v>
      </c>
      <c r="I13" s="162">
        <f t="shared" si="5"/>
        <v>20</v>
      </c>
      <c r="J13" s="112">
        <f>'MED 02'!J13+'MED 02'!K13+'MED 03'!K13</f>
        <v>13943.6</v>
      </c>
      <c r="K13" s="94">
        <f t="shared" si="0"/>
        <v>0</v>
      </c>
      <c r="L13" s="138">
        <f t="shared" si="1"/>
        <v>13943.6</v>
      </c>
      <c r="M13" s="138">
        <f t="shared" si="2"/>
        <v>0</v>
      </c>
      <c r="N13" s="83">
        <f t="shared" si="3"/>
        <v>1</v>
      </c>
      <c r="O13" s="103"/>
      <c r="Q13" s="103"/>
    </row>
    <row r="14" spans="1:17">
      <c r="A14" s="118" t="s">
        <v>187</v>
      </c>
      <c r="B14" s="115" t="s">
        <v>172</v>
      </c>
      <c r="C14" s="118" t="s">
        <v>173</v>
      </c>
      <c r="D14" s="117">
        <v>1</v>
      </c>
      <c r="E14" s="117">
        <v>146001.09</v>
      </c>
      <c r="F14" s="137">
        <f t="shared" si="4"/>
        <v>146001.09</v>
      </c>
      <c r="G14" s="161">
        <f>'MED 02'!H14+'MED 02'!G14</f>
        <v>1</v>
      </c>
      <c r="H14" s="158">
        <f>'M CALCULO'!K14</f>
        <v>0</v>
      </c>
      <c r="I14" s="162">
        <f t="shared" si="5"/>
        <v>1</v>
      </c>
      <c r="J14" s="112">
        <f>'MED 02'!J14+'MED 02'!K14+'MED 03'!K14</f>
        <v>146001.09</v>
      </c>
      <c r="K14" s="94">
        <f t="shared" si="0"/>
        <v>0</v>
      </c>
      <c r="L14" s="138">
        <f t="shared" si="1"/>
        <v>146001.09</v>
      </c>
      <c r="M14" s="138">
        <f t="shared" si="2"/>
        <v>0</v>
      </c>
      <c r="N14" s="83">
        <f t="shared" si="3"/>
        <v>1</v>
      </c>
      <c r="O14" s="103"/>
      <c r="Q14" s="103"/>
    </row>
    <row r="15" spans="1:17">
      <c r="A15" s="118"/>
      <c r="B15" s="115"/>
      <c r="C15" s="118"/>
      <c r="D15" s="117"/>
      <c r="E15" s="117"/>
      <c r="F15" s="137"/>
      <c r="G15" s="118"/>
      <c r="H15" s="155"/>
      <c r="I15" s="139"/>
      <c r="J15" s="112"/>
      <c r="K15" s="94"/>
      <c r="L15" s="138"/>
      <c r="M15" s="138"/>
      <c r="N15" s="83"/>
      <c r="O15" s="103"/>
      <c r="Q15" s="103"/>
    </row>
    <row r="16" spans="1:17">
      <c r="A16" s="130">
        <v>2</v>
      </c>
      <c r="B16" s="131" t="s">
        <v>174</v>
      </c>
      <c r="C16" s="132"/>
      <c r="D16" s="133"/>
      <c r="E16" s="133"/>
      <c r="F16" s="134"/>
      <c r="G16" s="135"/>
      <c r="H16" s="159"/>
      <c r="I16" s="76"/>
      <c r="J16" s="71"/>
      <c r="K16" s="57"/>
      <c r="L16" s="57"/>
      <c r="M16" s="65"/>
      <c r="N16" s="136"/>
      <c r="O16" s="103"/>
      <c r="Q16" s="103"/>
    </row>
    <row r="17" spans="1:17">
      <c r="A17" s="118" t="s">
        <v>155</v>
      </c>
      <c r="B17" s="115" t="s">
        <v>175</v>
      </c>
      <c r="C17" s="118" t="s">
        <v>176</v>
      </c>
      <c r="D17" s="117">
        <v>573750</v>
      </c>
      <c r="E17" s="117">
        <v>0.39</v>
      </c>
      <c r="F17" s="137">
        <f t="shared" ref="F17:F23" si="6">TRUNC(D17*E17,2)</f>
        <v>223762.5</v>
      </c>
      <c r="G17" s="161">
        <f>'MED 02'!H17+'MED 02'!G17</f>
        <v>233100</v>
      </c>
      <c r="H17" s="158">
        <v>97440</v>
      </c>
      <c r="I17" s="162">
        <f t="shared" ref="I17:I23" si="7">H17+G17</f>
        <v>330540</v>
      </c>
      <c r="J17" s="112">
        <f>'MED 02'!J17+'MED 02'!K17+'MED 03'!K17</f>
        <v>140136.75</v>
      </c>
      <c r="K17" s="94">
        <f t="shared" ref="K17:K23" si="8">TRUNC(E17*H17,2)</f>
        <v>38001.599999999999</v>
      </c>
      <c r="L17" s="138">
        <f t="shared" ref="L17:L23" si="9">J17+K17</f>
        <v>178138.35</v>
      </c>
      <c r="M17" s="138">
        <f t="shared" ref="M17:M23" si="10">F17-L17</f>
        <v>45624.149999999994</v>
      </c>
      <c r="N17" s="83">
        <f t="shared" ref="N17:N23" si="11">L17/F17</f>
        <v>0.79610457516339872</v>
      </c>
      <c r="O17" s="103"/>
      <c r="Q17" s="103"/>
    </row>
    <row r="18" spans="1:17" ht="38.25">
      <c r="A18" s="118" t="s">
        <v>188</v>
      </c>
      <c r="B18" s="115" t="s">
        <v>177</v>
      </c>
      <c r="C18" s="118" t="s">
        <v>178</v>
      </c>
      <c r="D18" s="117">
        <v>80325</v>
      </c>
      <c r="E18" s="117">
        <v>10.26</v>
      </c>
      <c r="F18" s="137">
        <f t="shared" si="6"/>
        <v>824134.5</v>
      </c>
      <c r="G18" s="161">
        <f>'MED 02'!H18+'MED 02'!G18</f>
        <v>34965</v>
      </c>
      <c r="H18" s="158">
        <v>14616</v>
      </c>
      <c r="I18" s="162">
        <f t="shared" si="7"/>
        <v>49581</v>
      </c>
      <c r="J18" s="112">
        <f>'MED 02'!J18+'MED 02'!K18+'MED 03'!K18</f>
        <v>540050.49</v>
      </c>
      <c r="K18" s="94">
        <f t="shared" si="8"/>
        <v>149960.16</v>
      </c>
      <c r="L18" s="138">
        <f t="shared" si="9"/>
        <v>690010.65</v>
      </c>
      <c r="M18" s="138">
        <f t="shared" si="10"/>
        <v>134123.84999999998</v>
      </c>
      <c r="N18" s="83">
        <f t="shared" si="11"/>
        <v>0.83725490196078434</v>
      </c>
      <c r="O18" s="103"/>
      <c r="Q18" s="103"/>
    </row>
    <row r="19" spans="1:17" ht="25.5">
      <c r="A19" s="118" t="s">
        <v>156</v>
      </c>
      <c r="B19" s="115" t="s">
        <v>179</v>
      </c>
      <c r="C19" s="118" t="s">
        <v>176</v>
      </c>
      <c r="D19" s="117">
        <v>573750</v>
      </c>
      <c r="E19" s="117">
        <v>0.13</v>
      </c>
      <c r="F19" s="137">
        <f t="shared" si="6"/>
        <v>74587.5</v>
      </c>
      <c r="G19" s="161">
        <f>'MED 02'!H19+'MED 02'!G19</f>
        <v>233100</v>
      </c>
      <c r="H19" s="158">
        <v>97440</v>
      </c>
      <c r="I19" s="162">
        <f t="shared" si="7"/>
        <v>330540</v>
      </c>
      <c r="J19" s="112">
        <f>'MED 02'!J19+'MED 02'!K19+'MED 03'!K19</f>
        <v>46712.25</v>
      </c>
      <c r="K19" s="94">
        <f t="shared" si="8"/>
        <v>12667.2</v>
      </c>
      <c r="L19" s="138">
        <f t="shared" si="9"/>
        <v>59379.45</v>
      </c>
      <c r="M19" s="138">
        <f t="shared" si="10"/>
        <v>15208.050000000003</v>
      </c>
      <c r="N19" s="83">
        <f t="shared" si="11"/>
        <v>0.79610457516339861</v>
      </c>
      <c r="O19" s="103"/>
      <c r="Q19" s="103"/>
    </row>
    <row r="20" spans="1:17">
      <c r="A20" s="118" t="s">
        <v>157</v>
      </c>
      <c r="B20" s="115" t="s">
        <v>180</v>
      </c>
      <c r="C20" s="118" t="s">
        <v>178</v>
      </c>
      <c r="D20" s="117">
        <v>181237.5</v>
      </c>
      <c r="E20" s="117">
        <v>6.84</v>
      </c>
      <c r="F20" s="137">
        <f t="shared" si="6"/>
        <v>1239664.5</v>
      </c>
      <c r="G20" s="161">
        <f>'MED 02'!H20+'MED 02'!G20</f>
        <v>73426.5</v>
      </c>
      <c r="H20" s="158">
        <v>30693.599999999999</v>
      </c>
      <c r="I20" s="162">
        <f t="shared" si="7"/>
        <v>104120.1</v>
      </c>
      <c r="J20" s="112">
        <f>'MED 02'!J20+'MED 02'!K20+'MED 03'!K20</f>
        <v>774963.45</v>
      </c>
      <c r="K20" s="94">
        <f t="shared" si="8"/>
        <v>209944.22</v>
      </c>
      <c r="L20" s="138">
        <f t="shared" si="9"/>
        <v>984907.66999999993</v>
      </c>
      <c r="M20" s="138">
        <f t="shared" si="10"/>
        <v>254756.83000000007</v>
      </c>
      <c r="N20" s="83">
        <f t="shared" si="11"/>
        <v>0.79449534127983812</v>
      </c>
      <c r="O20" s="103"/>
      <c r="Q20" s="103"/>
    </row>
    <row r="21" spans="1:17" ht="25.5">
      <c r="A21" s="118" t="s">
        <v>159</v>
      </c>
      <c r="B21" s="115" t="s">
        <v>181</v>
      </c>
      <c r="C21" s="118" t="s">
        <v>178</v>
      </c>
      <c r="D21" s="117">
        <v>76500</v>
      </c>
      <c r="E21" s="117">
        <v>2.2200000000000002</v>
      </c>
      <c r="F21" s="137">
        <f t="shared" si="6"/>
        <v>169830</v>
      </c>
      <c r="G21" s="161">
        <f>'MED 02'!H21+'MED 02'!G21</f>
        <v>34965</v>
      </c>
      <c r="H21" s="158">
        <v>14616</v>
      </c>
      <c r="I21" s="162">
        <f t="shared" si="7"/>
        <v>49581</v>
      </c>
      <c r="J21" s="112">
        <f>'MED 02'!J21+'MED 02'!K21+'MED 03'!K21</f>
        <v>114984.9</v>
      </c>
      <c r="K21" s="94">
        <f t="shared" si="8"/>
        <v>32447.52</v>
      </c>
      <c r="L21" s="138">
        <f t="shared" si="9"/>
        <v>147432.41999999998</v>
      </c>
      <c r="M21" s="138">
        <f t="shared" si="10"/>
        <v>22397.580000000016</v>
      </c>
      <c r="N21" s="83">
        <f t="shared" si="11"/>
        <v>0.86811764705882344</v>
      </c>
      <c r="O21" s="103"/>
      <c r="Q21" s="103"/>
    </row>
    <row r="22" spans="1:17" ht="38.25">
      <c r="A22" s="118" t="s">
        <v>160</v>
      </c>
      <c r="B22" s="115" t="s">
        <v>182</v>
      </c>
      <c r="C22" s="118" t="s">
        <v>139</v>
      </c>
      <c r="D22" s="117">
        <v>153000</v>
      </c>
      <c r="E22" s="117">
        <v>2.17</v>
      </c>
      <c r="F22" s="137">
        <f t="shared" si="6"/>
        <v>332010</v>
      </c>
      <c r="G22" s="161">
        <f>'MED 02'!H22+'MED 02'!G22</f>
        <v>69930</v>
      </c>
      <c r="H22" s="158">
        <v>15225</v>
      </c>
      <c r="I22" s="162">
        <f t="shared" si="7"/>
        <v>85155</v>
      </c>
      <c r="J22" s="112">
        <f>'MED 02'!J22+'MED 02'!K22+'MED 03'!K22</f>
        <v>224790.3</v>
      </c>
      <c r="K22" s="94">
        <f t="shared" si="8"/>
        <v>33038.25</v>
      </c>
      <c r="L22" s="138">
        <f t="shared" si="9"/>
        <v>257828.55</v>
      </c>
      <c r="M22" s="138">
        <f t="shared" si="10"/>
        <v>74181.450000000012</v>
      </c>
      <c r="N22" s="83">
        <f t="shared" si="11"/>
        <v>0.77656862745098032</v>
      </c>
      <c r="O22" s="103"/>
      <c r="Q22" s="103"/>
    </row>
    <row r="23" spans="1:17">
      <c r="A23" s="118" t="s">
        <v>184</v>
      </c>
      <c r="B23" s="115" t="s">
        <v>183</v>
      </c>
      <c r="C23" s="118" t="s">
        <v>135</v>
      </c>
      <c r="D23" s="117">
        <v>1400</v>
      </c>
      <c r="E23" s="117">
        <v>158.33000000000001</v>
      </c>
      <c r="F23" s="137">
        <f t="shared" si="6"/>
        <v>221662</v>
      </c>
      <c r="G23" s="161">
        <f>'MED 02'!H23+'MED 02'!G23</f>
        <v>460</v>
      </c>
      <c r="H23" s="158">
        <v>285</v>
      </c>
      <c r="I23" s="162">
        <f t="shared" si="7"/>
        <v>745</v>
      </c>
      <c r="J23" s="112">
        <f>'MED 02'!J23+'MED 02'!K23+'MED 03'!K23</f>
        <v>109479.25</v>
      </c>
      <c r="K23" s="94">
        <f t="shared" si="8"/>
        <v>45124.05</v>
      </c>
      <c r="L23" s="138">
        <f t="shared" si="9"/>
        <v>154603.29999999999</v>
      </c>
      <c r="M23" s="138">
        <f t="shared" si="10"/>
        <v>67058.700000000012</v>
      </c>
      <c r="N23" s="83">
        <f t="shared" si="11"/>
        <v>0.69747317988649382</v>
      </c>
      <c r="O23" s="103"/>
      <c r="Q23" s="103"/>
    </row>
    <row r="24" spans="1:17">
      <c r="A24" s="118"/>
      <c r="B24" s="115"/>
      <c r="C24" s="118"/>
      <c r="D24" s="117"/>
      <c r="E24" s="117"/>
      <c r="F24" s="137"/>
      <c r="G24" s="118"/>
      <c r="H24" s="155"/>
      <c r="I24" s="139"/>
      <c r="J24" s="112"/>
      <c r="K24" s="94"/>
      <c r="L24" s="138"/>
      <c r="M24" s="138"/>
      <c r="N24" s="83"/>
      <c r="O24" s="103"/>
      <c r="Q24" s="103"/>
    </row>
    <row r="25" spans="1:17" ht="15.75" thickBot="1">
      <c r="A25" s="111"/>
      <c r="B25" s="61"/>
      <c r="C25" s="80"/>
      <c r="D25" s="86"/>
      <c r="E25" s="62"/>
      <c r="F25" s="63"/>
      <c r="G25" s="72"/>
      <c r="H25" s="154"/>
      <c r="I25" s="77"/>
      <c r="J25" s="72"/>
      <c r="K25" s="36"/>
      <c r="L25" s="36"/>
      <c r="M25" s="66"/>
      <c r="N25" s="84"/>
    </row>
    <row r="26" spans="1:17" ht="27.75" customHeight="1" thickBot="1">
      <c r="A26" s="210"/>
      <c r="B26" s="211"/>
      <c r="C26" s="211"/>
      <c r="D26" s="212" t="s">
        <v>124</v>
      </c>
      <c r="E26" s="212"/>
      <c r="F26" s="67">
        <f>SUM(F10:F25)</f>
        <v>3291557.85</v>
      </c>
      <c r="G26" s="73"/>
      <c r="H26" s="53"/>
      <c r="I26" s="74"/>
      <c r="J26" s="78">
        <f>SUM(J10:J25)</f>
        <v>2137079.7599999998</v>
      </c>
      <c r="K26" s="79">
        <f>SUM(K10:K25)</f>
        <v>521183.00000000006</v>
      </c>
      <c r="L26" s="67">
        <f>SUM(L10:L25)</f>
        <v>2658262.7599999998</v>
      </c>
      <c r="M26" s="67">
        <f>SUM(M10:M25)</f>
        <v>633295.09000000008</v>
      </c>
      <c r="N26" s="85">
        <f>L26/F26</f>
        <v>0.8076001945401019</v>
      </c>
      <c r="O26" s="163">
        <f>'MED 03'!K26</f>
        <v>666725.02999999991</v>
      </c>
      <c r="Q26" s="15"/>
    </row>
    <row r="27" spans="1:17" ht="16.149999999999999" customHeight="1">
      <c r="A27" s="213"/>
      <c r="B27" s="214"/>
      <c r="C27" s="214"/>
      <c r="D27" s="215"/>
      <c r="E27" s="215"/>
      <c r="F27" s="215"/>
      <c r="G27" s="215"/>
      <c r="H27" s="215"/>
      <c r="I27" s="215"/>
      <c r="J27" s="215"/>
      <c r="K27" s="215"/>
      <c r="L27" s="215"/>
      <c r="M27" s="216"/>
      <c r="O27" s="164">
        <f>K26</f>
        <v>521183.00000000006</v>
      </c>
    </row>
    <row r="28" spans="1:17" ht="12.75" customHeight="1">
      <c r="A28" s="217" t="s">
        <v>147</v>
      </c>
      <c r="B28" s="169" t="s">
        <v>137</v>
      </c>
      <c r="C28" s="170"/>
      <c r="D28" s="170"/>
      <c r="E28" s="170"/>
      <c r="F28" s="171"/>
      <c r="G28" s="218" t="s">
        <v>133</v>
      </c>
      <c r="H28" s="218"/>
      <c r="I28" s="218"/>
      <c r="J28" s="218"/>
      <c r="K28" s="218" t="s">
        <v>141</v>
      </c>
      <c r="L28" s="218"/>
      <c r="M28" s="218"/>
      <c r="N28" s="218"/>
      <c r="O28" s="56">
        <f>SUM(O26:O27)</f>
        <v>1187908.03</v>
      </c>
    </row>
    <row r="29" spans="1:17" ht="99" customHeight="1">
      <c r="A29" s="217"/>
      <c r="B29" s="172"/>
      <c r="C29" s="173"/>
      <c r="D29" s="173"/>
      <c r="E29" s="173"/>
      <c r="F29" s="174"/>
      <c r="G29" s="176"/>
      <c r="H29" s="176"/>
      <c r="I29" s="176"/>
      <c r="J29" s="176"/>
      <c r="K29" s="218"/>
      <c r="L29" s="218"/>
      <c r="M29" s="218"/>
      <c r="N29" s="218"/>
      <c r="Q29" s="56"/>
    </row>
    <row r="30" spans="1:17" ht="12.75" customHeight="1">
      <c r="A30" s="109"/>
      <c r="B30" s="107"/>
      <c r="C30" s="106"/>
      <c r="D30" s="40"/>
      <c r="E30" s="54"/>
      <c r="F30" s="42"/>
      <c r="G30" s="108"/>
      <c r="H30" s="43"/>
      <c r="I30" s="108"/>
      <c r="J30" s="41"/>
      <c r="K30" s="41"/>
      <c r="L30" s="41"/>
      <c r="M30" s="42"/>
    </row>
    <row r="31" spans="1:17" ht="20.25" customHeight="1">
      <c r="A31" s="109"/>
      <c r="B31" s="177" t="s">
        <v>125</v>
      </c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Q31" s="56"/>
    </row>
    <row r="32" spans="1:17" ht="15" customHeight="1">
      <c r="A32" s="109"/>
      <c r="B32" s="178" t="s">
        <v>126</v>
      </c>
      <c r="C32" s="178"/>
      <c r="D32" s="178"/>
      <c r="E32" s="178"/>
      <c r="F32" s="178"/>
      <c r="G32" s="179">
        <f>F26</f>
        <v>3291557.85</v>
      </c>
      <c r="H32" s="179"/>
      <c r="I32" s="179"/>
      <c r="J32" s="179"/>
      <c r="K32" s="297" t="s">
        <v>204</v>
      </c>
      <c r="L32" s="297" t="s">
        <v>203</v>
      </c>
      <c r="M32" s="180" t="s">
        <v>127</v>
      </c>
    </row>
    <row r="33" spans="1:17" ht="15" customHeight="1">
      <c r="A33" s="109"/>
      <c r="B33" s="44"/>
      <c r="C33" s="178" t="s">
        <v>144</v>
      </c>
      <c r="D33" s="178"/>
      <c r="E33" s="178"/>
      <c r="F33" s="178"/>
      <c r="G33" s="178" t="s">
        <v>142</v>
      </c>
      <c r="H33" s="178"/>
      <c r="I33" s="178"/>
      <c r="J33" s="178"/>
      <c r="K33" s="298"/>
      <c r="L33" s="298"/>
      <c r="M33" s="180"/>
    </row>
    <row r="34" spans="1:17" ht="15" customHeight="1">
      <c r="A34" s="87"/>
      <c r="B34" s="105" t="s">
        <v>128</v>
      </c>
      <c r="C34" s="188">
        <f>'MED 01'!K26</f>
        <v>666725.03000000014</v>
      </c>
      <c r="D34" s="188"/>
      <c r="E34" s="188"/>
      <c r="F34" s="188"/>
      <c r="G34" s="188">
        <f>C34</f>
        <v>666725.03000000014</v>
      </c>
      <c r="H34" s="188"/>
      <c r="I34" s="188"/>
      <c r="J34" s="188"/>
      <c r="K34" s="296">
        <f>G34/G32</f>
        <v>0.20255607234732337</v>
      </c>
      <c r="L34" s="296">
        <f>G34/G32</f>
        <v>0.20255607234732337</v>
      </c>
      <c r="M34" s="55">
        <v>44894</v>
      </c>
    </row>
    <row r="35" spans="1:17" ht="15" customHeight="1">
      <c r="A35" s="87"/>
      <c r="B35" s="105" t="s">
        <v>190</v>
      </c>
      <c r="C35" s="188">
        <f>'MED 02'!K26</f>
        <v>803629.7</v>
      </c>
      <c r="D35" s="188"/>
      <c r="E35" s="188"/>
      <c r="F35" s="188"/>
      <c r="G35" s="188">
        <f>C35</f>
        <v>803629.7</v>
      </c>
      <c r="H35" s="188"/>
      <c r="I35" s="188"/>
      <c r="J35" s="188"/>
      <c r="K35" s="296">
        <f>G35/G32</f>
        <v>0.24414873947908888</v>
      </c>
      <c r="L35" s="296">
        <f>G35/G32</f>
        <v>0.24414873947908888</v>
      </c>
      <c r="M35" s="55">
        <v>44911</v>
      </c>
      <c r="O35" s="56"/>
    </row>
    <row r="36" spans="1:17" ht="15" customHeight="1">
      <c r="A36" s="87"/>
      <c r="B36" s="105" t="s">
        <v>195</v>
      </c>
      <c r="C36" s="188">
        <f>'MED 03'!K26</f>
        <v>666725.02999999991</v>
      </c>
      <c r="D36" s="188"/>
      <c r="E36" s="188"/>
      <c r="F36" s="188"/>
      <c r="G36" s="188">
        <f>C36</f>
        <v>666725.02999999991</v>
      </c>
      <c r="H36" s="188"/>
      <c r="I36" s="188"/>
      <c r="J36" s="188"/>
      <c r="K36" s="296">
        <f>G36/G32</f>
        <v>0.20255607234732328</v>
      </c>
      <c r="L36" s="296">
        <f>G36/G32</f>
        <v>0.20255607234732328</v>
      </c>
      <c r="M36" s="55">
        <v>45050</v>
      </c>
      <c r="O36" s="56">
        <f>1270000-G35</f>
        <v>466370.30000000005</v>
      </c>
    </row>
    <row r="37" spans="1:17" ht="15" customHeight="1">
      <c r="A37" s="87"/>
      <c r="B37" s="105" t="s">
        <v>199</v>
      </c>
      <c r="C37" s="188">
        <f>K26</f>
        <v>521183.00000000006</v>
      </c>
      <c r="D37" s="188"/>
      <c r="E37" s="188"/>
      <c r="F37" s="188"/>
      <c r="G37" s="188">
        <f>C37</f>
        <v>521183.00000000006</v>
      </c>
      <c r="H37" s="188"/>
      <c r="I37" s="188"/>
      <c r="J37" s="188"/>
      <c r="K37" s="296">
        <f>G37/G32</f>
        <v>0.1583393103663665</v>
      </c>
      <c r="L37" s="296">
        <f>G37/G32</f>
        <v>0.1583393103663665</v>
      </c>
      <c r="M37" s="55">
        <v>45097</v>
      </c>
      <c r="O37" s="56"/>
    </row>
    <row r="38" spans="1:17" ht="15" customHeight="1">
      <c r="A38" s="87"/>
      <c r="B38" s="105"/>
      <c r="C38" s="188"/>
      <c r="D38" s="188"/>
      <c r="E38" s="188"/>
      <c r="F38" s="188"/>
      <c r="G38" s="188"/>
      <c r="H38" s="188"/>
      <c r="I38" s="188"/>
      <c r="J38" s="188"/>
      <c r="K38" s="296">
        <f>G38/G32</f>
        <v>0</v>
      </c>
      <c r="L38" s="296"/>
      <c r="M38" s="55"/>
      <c r="O38" s="56"/>
    </row>
    <row r="39" spans="1:17" ht="15" customHeight="1">
      <c r="A39" s="87"/>
      <c r="B39" s="105"/>
      <c r="C39" s="188"/>
      <c r="D39" s="188"/>
      <c r="E39" s="188"/>
      <c r="F39" s="188"/>
      <c r="G39" s="188"/>
      <c r="H39" s="188"/>
      <c r="I39" s="188"/>
      <c r="J39" s="188"/>
      <c r="K39" s="296">
        <f>G39/G32</f>
        <v>0</v>
      </c>
      <c r="L39" s="296"/>
      <c r="M39" s="55"/>
      <c r="Q39" s="56"/>
    </row>
    <row r="40" spans="1:17" ht="15" customHeight="1">
      <c r="A40" s="109"/>
      <c r="B40" s="104" t="s">
        <v>143</v>
      </c>
      <c r="C40" s="175">
        <f>SUM(C34:D39)</f>
        <v>2658262.7599999998</v>
      </c>
      <c r="D40" s="175"/>
      <c r="E40" s="175">
        <v>0</v>
      </c>
      <c r="F40" s="175"/>
      <c r="G40" s="175">
        <f>SUM(G34:J39)</f>
        <v>2658262.7599999998</v>
      </c>
      <c r="H40" s="175"/>
      <c r="I40" s="175"/>
      <c r="J40" s="175"/>
      <c r="K40" s="299">
        <f>SUM(K34:K39)</f>
        <v>0.80760019454010201</v>
      </c>
      <c r="L40" s="299">
        <f>SUM(L34:L39)</f>
        <v>0.80760019454010201</v>
      </c>
      <c r="M40" s="91"/>
    </row>
    <row r="41" spans="1:17" ht="15" customHeight="1">
      <c r="A41" s="109"/>
      <c r="B41" s="109"/>
      <c r="C41" s="110"/>
      <c r="D41" s="88"/>
      <c r="E41" s="89"/>
      <c r="F41" s="110"/>
      <c r="G41" s="109"/>
      <c r="H41" s="90"/>
      <c r="I41" s="109"/>
      <c r="J41" s="45"/>
      <c r="K41" s="45"/>
      <c r="L41" s="45"/>
      <c r="M41" s="45"/>
    </row>
    <row r="42" spans="1:17" ht="15" customHeight="1">
      <c r="A42" s="109"/>
      <c r="B42" s="109"/>
      <c r="C42" s="182" t="s">
        <v>129</v>
      </c>
      <c r="D42" s="182"/>
      <c r="E42" s="182"/>
      <c r="F42" s="46" t="s">
        <v>69</v>
      </c>
      <c r="G42" s="183">
        <f>G32-G40</f>
        <v>633295.09000000032</v>
      </c>
      <c r="H42" s="184"/>
      <c r="I42" s="184"/>
      <c r="J42" s="185"/>
      <c r="K42" s="186">
        <f>G42/G32</f>
        <v>0.19239980545989804</v>
      </c>
      <c r="L42" s="187"/>
      <c r="M42" s="47"/>
      <c r="Q42" s="56"/>
    </row>
    <row r="43" spans="1:17" ht="15" customHeight="1">
      <c r="A43" s="48"/>
      <c r="B43" s="49"/>
      <c r="C43" s="50"/>
      <c r="D43" s="51"/>
      <c r="E43" s="52"/>
      <c r="F43" s="49"/>
      <c r="G43" s="49"/>
      <c r="H43" s="52"/>
      <c r="I43" s="49"/>
      <c r="J43" s="49"/>
      <c r="K43" s="49"/>
      <c r="L43" s="49"/>
      <c r="M43" s="49"/>
    </row>
    <row r="44" spans="1:17" ht="15" customHeight="1">
      <c r="A44" s="48"/>
      <c r="B44" s="165" t="s">
        <v>130</v>
      </c>
      <c r="C44" s="165"/>
      <c r="D44" s="165"/>
      <c r="E44" s="165"/>
      <c r="F44" s="165"/>
      <c r="G44" s="166">
        <f>K26</f>
        <v>521183.00000000006</v>
      </c>
      <c r="H44" s="166"/>
      <c r="I44" s="166"/>
      <c r="J44" s="166"/>
      <c r="K44" s="49"/>
      <c r="L44" s="49"/>
      <c r="M44" s="49"/>
    </row>
    <row r="45" spans="1:17" ht="12.75" customHeight="1">
      <c r="A45" s="48"/>
      <c r="B45" s="167"/>
      <c r="C45" s="167"/>
      <c r="D45" s="167"/>
      <c r="E45" s="167"/>
      <c r="F45" s="167"/>
      <c r="G45" s="168">
        <v>0</v>
      </c>
      <c r="H45" s="168"/>
      <c r="I45" s="168"/>
      <c r="J45" s="168"/>
      <c r="K45" s="49"/>
      <c r="L45" s="49"/>
      <c r="M45" s="49"/>
    </row>
  </sheetData>
  <mergeCells count="60">
    <mergeCell ref="C38:F38"/>
    <mergeCell ref="G38:J38"/>
    <mergeCell ref="C42:E42"/>
    <mergeCell ref="G42:J42"/>
    <mergeCell ref="K42:L42"/>
    <mergeCell ref="B44:F44"/>
    <mergeCell ref="G44:J44"/>
    <mergeCell ref="B45:F45"/>
    <mergeCell ref="G45:J45"/>
    <mergeCell ref="C39:F39"/>
    <mergeCell ref="G39:J39"/>
    <mergeCell ref="C40:D40"/>
    <mergeCell ref="E40:F40"/>
    <mergeCell ref="G40:J40"/>
    <mergeCell ref="C36:F36"/>
    <mergeCell ref="G36:J36"/>
    <mergeCell ref="C37:F37"/>
    <mergeCell ref="G37:J37"/>
    <mergeCell ref="C34:F34"/>
    <mergeCell ref="G34:J34"/>
    <mergeCell ref="C35:F35"/>
    <mergeCell ref="G35:J35"/>
    <mergeCell ref="B31:M31"/>
    <mergeCell ref="B32:F32"/>
    <mergeCell ref="G32:J32"/>
    <mergeCell ref="M32:M33"/>
    <mergeCell ref="C33:F33"/>
    <mergeCell ref="G33:J33"/>
    <mergeCell ref="K32:K33"/>
    <mergeCell ref="L32:L33"/>
    <mergeCell ref="A5:A8"/>
    <mergeCell ref="B5:B8"/>
    <mergeCell ref="C5:F5"/>
    <mergeCell ref="G5:M5"/>
    <mergeCell ref="C6:C8"/>
    <mergeCell ref="D6:D8"/>
    <mergeCell ref="A26:C26"/>
    <mergeCell ref="D26:E26"/>
    <mergeCell ref="A27:M27"/>
    <mergeCell ref="A28:A29"/>
    <mergeCell ref="B28:F28"/>
    <mergeCell ref="G28:J28"/>
    <mergeCell ref="K28:N28"/>
    <mergeCell ref="B29:F29"/>
    <mergeCell ref="G29:J29"/>
    <mergeCell ref="K29:N29"/>
    <mergeCell ref="E6:E8"/>
    <mergeCell ref="F6:F8"/>
    <mergeCell ref="G6:I7"/>
    <mergeCell ref="J6:M7"/>
    <mergeCell ref="B1:C1"/>
    <mergeCell ref="D1:G2"/>
    <mergeCell ref="H1:J2"/>
    <mergeCell ref="K1:N2"/>
    <mergeCell ref="B2:C2"/>
    <mergeCell ref="B3:C3"/>
    <mergeCell ref="D3:E4"/>
    <mergeCell ref="F3:N4"/>
    <mergeCell ref="B4:C4"/>
    <mergeCell ref="N6:N8"/>
  </mergeCells>
  <printOptions horizontalCentered="1"/>
  <pageMargins left="0.11811023622047245" right="0.11811023622047245" top="0.19685039370078741" bottom="0.39370078740157483" header="0.11811023622047245" footer="0.31496062992125984"/>
  <pageSetup paperSize="9" scale="60" orientation="landscape" r:id="rId1"/>
  <drawing r:id="rId2"/>
  <legacyDrawing r:id="rId3"/>
  <oleObjects>
    <mc:AlternateContent xmlns:mc="http://schemas.openxmlformats.org/markup-compatibility/2006">
      <mc:Choice Requires="x14">
        <oleObject progId="Acrobat.Document.DC" shapeId="17409" r:id="rId4">
          <objectPr defaultSize="0" autoPict="0" r:id="rId5">
            <anchor moveWithCells="1" sizeWithCells="1">
              <from>
                <xdr:col>4</xdr:col>
                <xdr:colOff>142875</xdr:colOff>
                <xdr:row>0</xdr:row>
                <xdr:rowOff>85725</xdr:rowOff>
              </from>
              <to>
                <xdr:col>5</xdr:col>
                <xdr:colOff>952500</xdr:colOff>
                <xdr:row>0</xdr:row>
                <xdr:rowOff>704850</xdr:rowOff>
              </to>
            </anchor>
          </objectPr>
        </oleObject>
      </mc:Choice>
      <mc:Fallback>
        <oleObject progId="Acrobat.Document.DC" shapeId="17409" r:id="rId4"/>
      </mc:Fallback>
    </mc:AlternateContent>
  </oleObjec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J12"/>
  <sheetViews>
    <sheetView view="pageBreakPreview" zoomScale="55" zoomScaleNormal="55" zoomScaleSheetLayoutView="55" workbookViewId="0">
      <selection activeCell="E3" sqref="E3:J4"/>
    </sheetView>
  </sheetViews>
  <sheetFormatPr defaultColWidth="9.140625" defaultRowHeight="12.75" customHeight="1"/>
  <cols>
    <col min="1" max="1" width="11.140625" style="17" customWidth="1"/>
    <col min="2" max="2" width="56.85546875" style="35" customWidth="1"/>
    <col min="3" max="3" width="1.140625" style="17" customWidth="1"/>
    <col min="4" max="4" width="12.7109375" style="15" customWidth="1"/>
    <col min="5" max="5" width="15.85546875" style="16" customWidth="1"/>
    <col min="6" max="6" width="19.5703125" style="16" customWidth="1"/>
    <col min="7" max="7" width="18" style="16" customWidth="1"/>
    <col min="8" max="8" width="24.140625" style="16" customWidth="1"/>
    <col min="9" max="9" width="19.5703125" style="16" customWidth="1"/>
    <col min="10" max="10" width="16.28515625" style="15" customWidth="1"/>
    <col min="11" max="11" width="14.85546875" style="16" customWidth="1"/>
    <col min="12" max="16384" width="9.140625" style="16"/>
  </cols>
  <sheetData>
    <row r="1" spans="1:10" s="37" customFormat="1" ht="83.25" customHeight="1">
      <c r="A1" s="140" t="s">
        <v>107</v>
      </c>
      <c r="B1" s="223" t="s">
        <v>189</v>
      </c>
      <c r="C1" s="223"/>
      <c r="D1" s="224"/>
      <c r="E1" s="224"/>
      <c r="F1" s="224"/>
      <c r="G1" s="224"/>
      <c r="H1" s="228" t="s">
        <v>202</v>
      </c>
      <c r="I1" s="228"/>
      <c r="J1" s="228"/>
    </row>
    <row r="2" spans="1:10" s="37" customFormat="1" ht="20.25">
      <c r="A2" s="140" t="s">
        <v>108</v>
      </c>
      <c r="B2" s="223" t="s">
        <v>166</v>
      </c>
      <c r="C2" s="223"/>
      <c r="D2" s="224" t="s">
        <v>201</v>
      </c>
      <c r="E2" s="224"/>
      <c r="F2" s="224"/>
      <c r="G2" s="224"/>
      <c r="H2" s="228"/>
      <c r="I2" s="228"/>
      <c r="J2" s="228"/>
    </row>
    <row r="3" spans="1:10" s="37" customFormat="1" ht="14.25" customHeight="1">
      <c r="A3" s="141" t="s">
        <v>109</v>
      </c>
      <c r="B3" s="223" t="s">
        <v>167</v>
      </c>
      <c r="C3" s="223"/>
      <c r="D3" s="226" t="s">
        <v>110</v>
      </c>
      <c r="E3" s="237" t="s">
        <v>164</v>
      </c>
      <c r="F3" s="238"/>
      <c r="G3" s="238"/>
      <c r="H3" s="238"/>
      <c r="I3" s="238"/>
      <c r="J3" s="239"/>
    </row>
    <row r="4" spans="1:10" s="37" customFormat="1" ht="14.25" customHeight="1">
      <c r="A4" s="140" t="s">
        <v>111</v>
      </c>
      <c r="B4" s="231" t="s">
        <v>168</v>
      </c>
      <c r="C4" s="231"/>
      <c r="D4" s="226"/>
      <c r="E4" s="240"/>
      <c r="F4" s="241"/>
      <c r="G4" s="241"/>
      <c r="H4" s="241"/>
      <c r="I4" s="241"/>
      <c r="J4" s="242"/>
    </row>
    <row r="5" spans="1:10" ht="381" customHeight="1">
      <c r="A5" s="233"/>
      <c r="B5" s="233"/>
      <c r="C5" s="233"/>
      <c r="D5" s="233"/>
      <c r="E5" s="233"/>
      <c r="F5" s="233"/>
      <c r="G5" s="233"/>
      <c r="H5" s="233"/>
      <c r="I5" s="233"/>
      <c r="J5" s="233"/>
    </row>
    <row r="6" spans="1:10" ht="390.75" customHeight="1">
      <c r="A6" s="233"/>
      <c r="B6" s="233"/>
      <c r="C6" s="233"/>
      <c r="D6" s="233"/>
      <c r="E6" s="233"/>
      <c r="F6" s="233"/>
      <c r="G6" s="233"/>
      <c r="H6" s="233"/>
      <c r="I6" s="233"/>
      <c r="J6" s="233"/>
    </row>
    <row r="7" spans="1:10" ht="394.5" customHeight="1">
      <c r="A7" s="234"/>
      <c r="B7" s="235"/>
      <c r="C7" s="235"/>
      <c r="D7" s="235"/>
      <c r="E7" s="236"/>
      <c r="F7" s="234"/>
      <c r="G7" s="235"/>
      <c r="H7" s="235"/>
      <c r="I7" s="235"/>
      <c r="J7" s="236"/>
    </row>
    <row r="8" spans="1:10" ht="394.5" customHeight="1">
      <c r="A8" s="234"/>
      <c r="B8" s="235"/>
      <c r="C8" s="235"/>
      <c r="D8" s="235"/>
      <c r="E8" s="236"/>
      <c r="F8" s="234"/>
      <c r="G8" s="235"/>
      <c r="H8" s="235"/>
      <c r="I8" s="235"/>
      <c r="J8" s="236"/>
    </row>
    <row r="9" spans="1:10" ht="383.25" customHeight="1">
      <c r="A9" s="234"/>
      <c r="B9" s="235"/>
      <c r="C9" s="235"/>
      <c r="D9" s="235"/>
      <c r="E9" s="236"/>
      <c r="F9" s="234"/>
      <c r="G9" s="235"/>
      <c r="H9" s="235"/>
      <c r="I9" s="235"/>
      <c r="J9" s="236"/>
    </row>
    <row r="10" spans="1:10" ht="383.25" customHeight="1">
      <c r="A10" s="233"/>
      <c r="B10" s="233"/>
      <c r="C10" s="233"/>
      <c r="D10" s="233"/>
      <c r="E10" s="233"/>
      <c r="F10" s="233"/>
      <c r="G10" s="233"/>
      <c r="H10" s="233"/>
      <c r="I10" s="233"/>
      <c r="J10" s="233"/>
    </row>
    <row r="11" spans="1:10" ht="384" customHeight="1">
      <c r="A11" s="233"/>
      <c r="B11" s="233"/>
      <c r="C11" s="233"/>
      <c r="D11" s="233"/>
      <c r="E11" s="233"/>
      <c r="F11" s="233"/>
      <c r="G11" s="233"/>
      <c r="H11" s="233"/>
      <c r="I11" s="233"/>
      <c r="J11" s="233"/>
    </row>
    <row r="12" spans="1:10" ht="378.75" customHeight="1">
      <c r="A12" s="233"/>
      <c r="B12" s="233"/>
      <c r="C12" s="233"/>
      <c r="D12" s="233"/>
      <c r="E12" s="233"/>
      <c r="F12" s="233"/>
      <c r="G12" s="233"/>
      <c r="H12" s="233"/>
      <c r="I12" s="233"/>
      <c r="J12" s="233"/>
    </row>
  </sheetData>
  <mergeCells count="25">
    <mergeCell ref="A9:E9"/>
    <mergeCell ref="F9:J9"/>
    <mergeCell ref="A8:E8"/>
    <mergeCell ref="F8:J8"/>
    <mergeCell ref="A6:E6"/>
    <mergeCell ref="F6:J6"/>
    <mergeCell ref="A5:E5"/>
    <mergeCell ref="F5:J5"/>
    <mergeCell ref="A7:E7"/>
    <mergeCell ref="F7:J7"/>
    <mergeCell ref="B3:C3"/>
    <mergeCell ref="D3:D4"/>
    <mergeCell ref="E3:J4"/>
    <mergeCell ref="B4:C4"/>
    <mergeCell ref="B1:C1"/>
    <mergeCell ref="D1:G1"/>
    <mergeCell ref="H1:J2"/>
    <mergeCell ref="B2:C2"/>
    <mergeCell ref="D2:G2"/>
    <mergeCell ref="A10:E10"/>
    <mergeCell ref="F10:J10"/>
    <mergeCell ref="A11:E11"/>
    <mergeCell ref="F11:J11"/>
    <mergeCell ref="A12:E12"/>
    <mergeCell ref="F12:J12"/>
  </mergeCells>
  <printOptions horizontalCentered="1"/>
  <pageMargins left="0.31496062992125984" right="0.31496062992125984" top="0.19685039370078741" bottom="0.19685039370078741" header="0.11811023622047245" footer="0.11811023622047245"/>
  <pageSetup paperSize="9" scale="48" orientation="portrait" horizontalDpi="1200" verticalDpi="1200" r:id="rId1"/>
  <rowBreaks count="1" manualBreakCount="1">
    <brk id="12" max="9" man="1"/>
  </rowBreaks>
  <drawing r:id="rId2"/>
  <legacyDrawing r:id="rId3"/>
  <oleObjects>
    <mc:AlternateContent xmlns:mc="http://schemas.openxmlformats.org/markup-compatibility/2006">
      <mc:Choice Requires="x14">
        <oleObject progId="Acrobat.Document.DC" shapeId="6145" r:id="rId4">
          <objectPr defaultSize="0" autoPict="0" r:id="rId5">
            <anchor moveWithCells="1" sizeWithCells="1">
              <from>
                <xdr:col>4</xdr:col>
                <xdr:colOff>466725</xdr:colOff>
                <xdr:row>0</xdr:row>
                <xdr:rowOff>133350</xdr:rowOff>
              </from>
              <to>
                <xdr:col>6</xdr:col>
                <xdr:colOff>95250</xdr:colOff>
                <xdr:row>0</xdr:row>
                <xdr:rowOff>1028700</xdr:rowOff>
              </to>
            </anchor>
          </objectPr>
        </oleObject>
      </mc:Choice>
      <mc:Fallback>
        <oleObject progId="Acrobat.Document.DC" shapeId="6145" r:id="rId4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L28"/>
  <sheetViews>
    <sheetView view="pageBreakPreview" topLeftCell="A6" zoomScale="85" zoomScaleNormal="55" zoomScaleSheetLayoutView="85" workbookViewId="0">
      <selection activeCell="H23" sqref="H23"/>
    </sheetView>
  </sheetViews>
  <sheetFormatPr defaultColWidth="9.140625" defaultRowHeight="12.75" customHeight="1"/>
  <cols>
    <col min="1" max="1" width="10.5703125" style="17" bestFit="1" customWidth="1"/>
    <col min="2" max="2" width="56.85546875" style="35" customWidth="1"/>
    <col min="3" max="3" width="7" style="17" bestFit="1" customWidth="1"/>
    <col min="4" max="4" width="14" style="15" bestFit="1" customWidth="1"/>
    <col min="5" max="5" width="12.5703125" style="16" customWidth="1"/>
    <col min="6" max="6" width="11.5703125" style="16" bestFit="1" customWidth="1"/>
    <col min="7" max="7" width="9.85546875" style="16" bestFit="1" customWidth="1"/>
    <col min="8" max="8" width="7.5703125" style="16" bestFit="1" customWidth="1"/>
    <col min="9" max="9" width="8.85546875" style="16" bestFit="1" customWidth="1"/>
    <col min="10" max="10" width="6.28515625" style="15" bestFit="1" customWidth="1"/>
    <col min="11" max="11" width="9.85546875" style="17" bestFit="1" customWidth="1"/>
    <col min="12" max="12" width="14.85546875" style="16" customWidth="1"/>
    <col min="13" max="16384" width="9.140625" style="16"/>
  </cols>
  <sheetData>
    <row r="1" spans="1:11" s="37" customFormat="1" ht="69.75" customHeight="1">
      <c r="A1" s="140" t="s">
        <v>107</v>
      </c>
      <c r="B1" s="223" t="s">
        <v>189</v>
      </c>
      <c r="C1" s="223"/>
      <c r="D1" s="243"/>
      <c r="E1" s="244"/>
      <c r="F1" s="244"/>
      <c r="G1" s="245"/>
      <c r="H1" s="228" t="s">
        <v>197</v>
      </c>
      <c r="I1" s="228"/>
      <c r="J1" s="228"/>
      <c r="K1" s="228"/>
    </row>
    <row r="2" spans="1:11" s="37" customFormat="1" ht="20.25">
      <c r="A2" s="140" t="s">
        <v>108</v>
      </c>
      <c r="B2" s="223" t="s">
        <v>166</v>
      </c>
      <c r="C2" s="223"/>
      <c r="D2" s="243" t="s">
        <v>198</v>
      </c>
      <c r="E2" s="244"/>
      <c r="F2" s="244"/>
      <c r="G2" s="245"/>
      <c r="H2" s="228"/>
      <c r="I2" s="228"/>
      <c r="J2" s="228"/>
      <c r="K2" s="228"/>
    </row>
    <row r="3" spans="1:11" s="37" customFormat="1" ht="14.25">
      <c r="A3" s="141" t="s">
        <v>109</v>
      </c>
      <c r="B3" s="223" t="s">
        <v>167</v>
      </c>
      <c r="C3" s="223"/>
      <c r="D3" s="226" t="s">
        <v>110</v>
      </c>
      <c r="E3" s="229" t="s">
        <v>164</v>
      </c>
      <c r="F3" s="229"/>
      <c r="G3" s="229"/>
      <c r="H3" s="229"/>
      <c r="I3" s="229"/>
      <c r="J3" s="229"/>
      <c r="K3" s="229"/>
    </row>
    <row r="4" spans="1:11" s="37" customFormat="1" ht="15" thickBot="1">
      <c r="A4" s="142" t="s">
        <v>111</v>
      </c>
      <c r="B4" s="231" t="s">
        <v>168</v>
      </c>
      <c r="C4" s="231"/>
      <c r="D4" s="227"/>
      <c r="E4" s="230"/>
      <c r="F4" s="230"/>
      <c r="G4" s="230"/>
      <c r="H4" s="230"/>
      <c r="I4" s="230"/>
      <c r="J4" s="230"/>
      <c r="K4" s="230"/>
    </row>
    <row r="5" spans="1:11" s="37" customFormat="1" ht="16.5" thickBot="1">
      <c r="A5" s="190" t="s">
        <v>1</v>
      </c>
      <c r="B5" s="192" t="s">
        <v>112</v>
      </c>
      <c r="C5" s="246" t="s">
        <v>113</v>
      </c>
      <c r="D5" s="247"/>
      <c r="E5" s="198" t="s">
        <v>148</v>
      </c>
      <c r="F5" s="198"/>
      <c r="G5" s="198"/>
      <c r="H5" s="198"/>
      <c r="I5" s="198"/>
      <c r="J5" s="199"/>
      <c r="K5" s="82" t="s">
        <v>145</v>
      </c>
    </row>
    <row r="6" spans="1:11" s="37" customFormat="1" ht="13.9" customHeight="1">
      <c r="A6" s="191"/>
      <c r="B6" s="193"/>
      <c r="C6" s="248"/>
      <c r="D6" s="249"/>
      <c r="E6" s="252" t="s">
        <v>154</v>
      </c>
      <c r="F6" s="219" t="s">
        <v>162</v>
      </c>
      <c r="G6" s="255"/>
      <c r="H6" s="220"/>
      <c r="I6" s="220"/>
      <c r="J6" s="192"/>
      <c r="K6" s="232" t="s">
        <v>163</v>
      </c>
    </row>
    <row r="7" spans="1:11" s="37" customFormat="1" ht="13.9" customHeight="1">
      <c r="A7" s="191"/>
      <c r="B7" s="193"/>
      <c r="C7" s="250"/>
      <c r="D7" s="251"/>
      <c r="E7" s="253"/>
      <c r="F7" s="221"/>
      <c r="G7" s="256"/>
      <c r="H7" s="222"/>
      <c r="I7" s="222"/>
      <c r="J7" s="193"/>
      <c r="K7" s="232"/>
    </row>
    <row r="8" spans="1:11" s="37" customFormat="1" ht="30.75" customHeight="1">
      <c r="A8" s="191"/>
      <c r="B8" s="193"/>
      <c r="C8" s="92" t="s">
        <v>115</v>
      </c>
      <c r="D8" s="93" t="s">
        <v>116</v>
      </c>
      <c r="E8" s="254"/>
      <c r="F8" s="68" t="s">
        <v>153</v>
      </c>
      <c r="G8" s="95" t="s">
        <v>149</v>
      </c>
      <c r="H8" s="38" t="s">
        <v>150</v>
      </c>
      <c r="I8" s="38" t="s">
        <v>151</v>
      </c>
      <c r="J8" s="81" t="s">
        <v>152</v>
      </c>
      <c r="K8" s="232"/>
    </row>
    <row r="9" spans="1:11" s="59" customFormat="1">
      <c r="A9" s="143"/>
      <c r="B9" s="121" t="s">
        <v>112</v>
      </c>
      <c r="C9" s="122"/>
      <c r="D9" s="123"/>
      <c r="E9" s="144"/>
      <c r="F9" s="145"/>
      <c r="G9" s="146"/>
      <c r="H9" s="147"/>
      <c r="I9" s="147"/>
      <c r="J9" s="148"/>
      <c r="K9" s="149"/>
    </row>
    <row r="10" spans="1:11" s="60" customFormat="1">
      <c r="A10" s="130">
        <v>1</v>
      </c>
      <c r="B10" s="131" t="s">
        <v>131</v>
      </c>
      <c r="C10" s="132"/>
      <c r="D10" s="133"/>
      <c r="E10" s="150"/>
      <c r="F10" s="71"/>
      <c r="G10" s="96"/>
      <c r="H10" s="57"/>
      <c r="I10" s="57"/>
      <c r="J10" s="65"/>
      <c r="K10" s="151"/>
    </row>
    <row r="11" spans="1:11">
      <c r="A11" s="118" t="s">
        <v>158</v>
      </c>
      <c r="B11" s="115" t="s">
        <v>169</v>
      </c>
      <c r="C11" s="118" t="s">
        <v>132</v>
      </c>
      <c r="D11" s="117">
        <v>1</v>
      </c>
      <c r="E11" s="156">
        <f>K11</f>
        <v>0</v>
      </c>
      <c r="F11" s="97"/>
      <c r="G11" s="98"/>
      <c r="H11" s="99"/>
      <c r="I11" s="99"/>
      <c r="J11" s="100"/>
      <c r="K11" s="153">
        <f>F11</f>
        <v>0</v>
      </c>
    </row>
    <row r="12" spans="1:11" ht="25.5">
      <c r="A12" s="118" t="s">
        <v>185</v>
      </c>
      <c r="B12" s="115" t="s">
        <v>170</v>
      </c>
      <c r="C12" s="118" t="s">
        <v>134</v>
      </c>
      <c r="D12" s="117">
        <v>24</v>
      </c>
      <c r="E12" s="156">
        <f t="shared" ref="E12:E14" si="0">K12</f>
        <v>0</v>
      </c>
      <c r="F12" s="97"/>
      <c r="G12" s="98"/>
      <c r="H12" s="99"/>
      <c r="I12" s="99"/>
      <c r="J12" s="100"/>
      <c r="K12" s="153">
        <f>G12*H12</f>
        <v>0</v>
      </c>
    </row>
    <row r="13" spans="1:11" ht="38.25">
      <c r="A13" s="118" t="s">
        <v>186</v>
      </c>
      <c r="B13" s="115" t="s">
        <v>171</v>
      </c>
      <c r="C13" s="118" t="s">
        <v>134</v>
      </c>
      <c r="D13" s="117">
        <v>20</v>
      </c>
      <c r="E13" s="156">
        <f t="shared" si="0"/>
        <v>0</v>
      </c>
      <c r="F13" s="97"/>
      <c r="G13" s="98"/>
      <c r="H13" s="99"/>
      <c r="I13" s="99"/>
      <c r="J13" s="100"/>
      <c r="K13" s="153">
        <f t="shared" ref="K13" si="1">G13*H13</f>
        <v>0</v>
      </c>
    </row>
    <row r="14" spans="1:11">
      <c r="A14" s="118" t="s">
        <v>187</v>
      </c>
      <c r="B14" s="115" t="s">
        <v>172</v>
      </c>
      <c r="C14" s="118" t="s">
        <v>173</v>
      </c>
      <c r="D14" s="117">
        <v>1</v>
      </c>
      <c r="E14" s="156">
        <f t="shared" si="0"/>
        <v>0</v>
      </c>
      <c r="F14" s="97"/>
      <c r="G14" s="98"/>
      <c r="H14" s="99"/>
      <c r="I14" s="99"/>
      <c r="J14" s="100"/>
      <c r="K14" s="153">
        <f>F14</f>
        <v>0</v>
      </c>
    </row>
    <row r="15" spans="1:11">
      <c r="A15" s="118"/>
      <c r="B15" s="115"/>
      <c r="C15" s="118"/>
      <c r="D15" s="117"/>
      <c r="E15" s="156"/>
      <c r="F15" s="97"/>
      <c r="G15" s="98"/>
      <c r="H15" s="99"/>
      <c r="I15" s="99"/>
      <c r="J15" s="100"/>
      <c r="K15" s="153"/>
    </row>
    <row r="16" spans="1:11">
      <c r="A16" s="130">
        <v>2</v>
      </c>
      <c r="B16" s="131" t="s">
        <v>174</v>
      </c>
      <c r="C16" s="132"/>
      <c r="D16" s="133"/>
      <c r="E16" s="157"/>
      <c r="F16" s="71"/>
      <c r="G16" s="96"/>
      <c r="H16" s="57"/>
      <c r="I16" s="57"/>
      <c r="J16" s="65"/>
      <c r="K16" s="160"/>
    </row>
    <row r="17" spans="1:12">
      <c r="A17" s="118" t="s">
        <v>155</v>
      </c>
      <c r="B17" s="115" t="s">
        <v>175</v>
      </c>
      <c r="C17" s="118" t="s">
        <v>176</v>
      </c>
      <c r="D17" s="117">
        <v>573750</v>
      </c>
      <c r="E17" s="156">
        <f t="shared" ref="E17:E23" si="2">K17</f>
        <v>97440</v>
      </c>
      <c r="F17" s="97"/>
      <c r="G17" s="98">
        <v>13920</v>
      </c>
      <c r="H17" s="99"/>
      <c r="I17" s="99">
        <v>7</v>
      </c>
      <c r="J17" s="100"/>
      <c r="K17" s="153">
        <f>G17*I17</f>
        <v>97440</v>
      </c>
      <c r="L17" s="56">
        <f>'MED 04'!H17</f>
        <v>97440</v>
      </c>
    </row>
    <row r="18" spans="1:12" ht="38.25">
      <c r="A18" s="118" t="s">
        <v>188</v>
      </c>
      <c r="B18" s="115" t="s">
        <v>177</v>
      </c>
      <c r="C18" s="118" t="s">
        <v>178</v>
      </c>
      <c r="D18" s="117">
        <v>80325</v>
      </c>
      <c r="E18" s="156">
        <f t="shared" si="2"/>
        <v>14616</v>
      </c>
      <c r="F18" s="97"/>
      <c r="G18" s="98">
        <f>G17</f>
        <v>13920</v>
      </c>
      <c r="H18" s="99">
        <v>0.15</v>
      </c>
      <c r="I18" s="99">
        <v>7</v>
      </c>
      <c r="J18" s="100"/>
      <c r="K18" s="153">
        <f>G18*H18*I18</f>
        <v>14616</v>
      </c>
      <c r="L18" s="56">
        <f>'MED 04'!H18</f>
        <v>14616</v>
      </c>
    </row>
    <row r="19" spans="1:12" ht="25.5">
      <c r="A19" s="118" t="s">
        <v>156</v>
      </c>
      <c r="B19" s="115" t="s">
        <v>179</v>
      </c>
      <c r="C19" s="118" t="s">
        <v>134</v>
      </c>
      <c r="D19" s="117">
        <v>573750</v>
      </c>
      <c r="E19" s="156">
        <f t="shared" si="2"/>
        <v>97440</v>
      </c>
      <c r="F19" s="97"/>
      <c r="G19" s="98">
        <f>G18</f>
        <v>13920</v>
      </c>
      <c r="H19" s="99"/>
      <c r="I19" s="99">
        <v>7</v>
      </c>
      <c r="J19" s="100"/>
      <c r="K19" s="153">
        <f>G19*I19</f>
        <v>97440</v>
      </c>
      <c r="L19" s="56">
        <f>'MED 04'!H19</f>
        <v>97440</v>
      </c>
    </row>
    <row r="20" spans="1:12">
      <c r="A20" s="118" t="s">
        <v>157</v>
      </c>
      <c r="B20" s="115" t="s">
        <v>180</v>
      </c>
      <c r="C20" s="118" t="s">
        <v>178</v>
      </c>
      <c r="D20" s="117">
        <v>181237.5</v>
      </c>
      <c r="E20" s="156">
        <f t="shared" si="2"/>
        <v>30693.600000000002</v>
      </c>
      <c r="F20" s="97"/>
      <c r="G20" s="98">
        <f>G19</f>
        <v>13920</v>
      </c>
      <c r="H20" s="99">
        <v>0.15</v>
      </c>
      <c r="I20" s="99">
        <v>7</v>
      </c>
      <c r="J20" s="100">
        <v>2.1</v>
      </c>
      <c r="K20" s="153">
        <f>G20*H20*I20*J20</f>
        <v>30693.600000000002</v>
      </c>
      <c r="L20" s="56">
        <f>'MED 04'!H20</f>
        <v>30693.599999999999</v>
      </c>
    </row>
    <row r="21" spans="1:12" ht="25.5">
      <c r="A21" s="118" t="s">
        <v>159</v>
      </c>
      <c r="B21" s="115" t="s">
        <v>181</v>
      </c>
      <c r="C21" s="118" t="s">
        <v>135</v>
      </c>
      <c r="D21" s="117">
        <v>76500</v>
      </c>
      <c r="E21" s="156">
        <f t="shared" si="2"/>
        <v>14616</v>
      </c>
      <c r="F21" s="97"/>
      <c r="G21" s="98">
        <f>G20</f>
        <v>13920</v>
      </c>
      <c r="H21" s="99">
        <v>0.15</v>
      </c>
      <c r="I21" s="99">
        <v>7</v>
      </c>
      <c r="J21" s="100"/>
      <c r="K21" s="153">
        <f>G21*H21*I21</f>
        <v>14616</v>
      </c>
      <c r="L21" s="56">
        <f>'MED 04'!H21</f>
        <v>14616</v>
      </c>
    </row>
    <row r="22" spans="1:12" ht="38.25">
      <c r="A22" s="118" t="s">
        <v>160</v>
      </c>
      <c r="B22" s="115" t="s">
        <v>182</v>
      </c>
      <c r="C22" s="118" t="s">
        <v>139</v>
      </c>
      <c r="D22" s="117">
        <v>153000</v>
      </c>
      <c r="E22" s="156">
        <f t="shared" si="2"/>
        <v>15225</v>
      </c>
      <c r="F22" s="97">
        <v>2</v>
      </c>
      <c r="G22" s="98">
        <v>7250</v>
      </c>
      <c r="H22" s="99">
        <v>0.15</v>
      </c>
      <c r="I22" s="99">
        <v>7</v>
      </c>
      <c r="J22" s="100"/>
      <c r="K22" s="153">
        <f>G22*H22*I22*F22</f>
        <v>15225</v>
      </c>
      <c r="L22" s="56">
        <f>'MED 04'!H22</f>
        <v>15225</v>
      </c>
    </row>
    <row r="23" spans="1:12">
      <c r="A23" s="118" t="s">
        <v>161</v>
      </c>
      <c r="B23" s="115" t="s">
        <v>183</v>
      </c>
      <c r="C23" s="118" t="s">
        <v>135</v>
      </c>
      <c r="D23" s="117">
        <v>1400</v>
      </c>
      <c r="E23" s="156">
        <f t="shared" si="2"/>
        <v>231.46</v>
      </c>
      <c r="F23" s="97"/>
      <c r="G23" s="98">
        <v>231.46</v>
      </c>
      <c r="H23" s="99">
        <v>1</v>
      </c>
      <c r="I23" s="99">
        <v>1</v>
      </c>
      <c r="J23" s="100"/>
      <c r="K23" s="153">
        <f>G23*H23*I23</f>
        <v>231.46</v>
      </c>
      <c r="L23" s="56">
        <f>'MED 04'!H23</f>
        <v>285</v>
      </c>
    </row>
    <row r="24" spans="1:12">
      <c r="A24" s="118"/>
      <c r="B24" s="115"/>
      <c r="C24" s="118"/>
      <c r="D24" s="117"/>
      <c r="E24" s="152"/>
      <c r="F24" s="97"/>
      <c r="G24" s="98"/>
      <c r="H24" s="99"/>
      <c r="I24" s="99"/>
      <c r="J24" s="100"/>
      <c r="K24" s="153"/>
    </row>
    <row r="25" spans="1:12">
      <c r="A25" s="114"/>
      <c r="B25" s="115"/>
      <c r="C25" s="113"/>
      <c r="D25" s="116"/>
      <c r="E25" s="152"/>
      <c r="F25" s="97"/>
      <c r="G25" s="98"/>
      <c r="H25" s="99"/>
      <c r="I25" s="99"/>
      <c r="J25" s="100"/>
      <c r="K25" s="153"/>
    </row>
    <row r="26" spans="1:12" ht="16.149999999999999" customHeight="1">
      <c r="A26" s="173"/>
      <c r="B26" s="173"/>
      <c r="C26" s="173"/>
      <c r="D26" s="173"/>
      <c r="E26" s="173"/>
      <c r="F26" s="173"/>
      <c r="G26" s="173"/>
      <c r="H26" s="173"/>
      <c r="I26" s="173"/>
      <c r="J26" s="173"/>
      <c r="K26" s="173"/>
    </row>
    <row r="27" spans="1:12" ht="12.75" customHeight="1">
      <c r="A27" s="217" t="s">
        <v>147</v>
      </c>
      <c r="B27" s="102" t="s">
        <v>137</v>
      </c>
      <c r="C27" s="169" t="s">
        <v>138</v>
      </c>
      <c r="D27" s="170"/>
      <c r="E27" s="170"/>
      <c r="F27" s="171"/>
      <c r="G27" s="169" t="s">
        <v>133</v>
      </c>
      <c r="H27" s="171"/>
      <c r="I27" s="169" t="s">
        <v>141</v>
      </c>
      <c r="J27" s="170"/>
      <c r="K27" s="171"/>
    </row>
    <row r="28" spans="1:12" ht="156" customHeight="1">
      <c r="A28" s="217"/>
      <c r="B28" s="101"/>
      <c r="C28" s="172"/>
      <c r="D28" s="173"/>
      <c r="E28" s="173"/>
      <c r="F28" s="174"/>
      <c r="G28" s="172"/>
      <c r="H28" s="174"/>
      <c r="I28" s="169"/>
      <c r="J28" s="170"/>
      <c r="K28" s="171"/>
      <c r="L28" s="56"/>
    </row>
  </sheetData>
  <mergeCells count="24">
    <mergeCell ref="K6:K8"/>
    <mergeCell ref="A27:A28"/>
    <mergeCell ref="C27:F27"/>
    <mergeCell ref="G27:H27"/>
    <mergeCell ref="I27:K27"/>
    <mergeCell ref="C28:F28"/>
    <mergeCell ref="G28:H28"/>
    <mergeCell ref="I28:K28"/>
    <mergeCell ref="A5:A8"/>
    <mergeCell ref="B5:B8"/>
    <mergeCell ref="C5:D7"/>
    <mergeCell ref="E5:J5"/>
    <mergeCell ref="E6:E8"/>
    <mergeCell ref="F6:J7"/>
    <mergeCell ref="A26:K26"/>
    <mergeCell ref="B3:C3"/>
    <mergeCell ref="D3:D4"/>
    <mergeCell ref="E3:K4"/>
    <mergeCell ref="B4:C4"/>
    <mergeCell ref="B1:C1"/>
    <mergeCell ref="D1:G1"/>
    <mergeCell ref="H1:K2"/>
    <mergeCell ref="B2:C2"/>
    <mergeCell ref="D2:G2"/>
  </mergeCells>
  <phoneticPr fontId="42" type="noConversion"/>
  <pageMargins left="0.31496062992125984" right="0.31496062992125984" top="0.78740157480314965" bottom="0.78740157480314965" header="0.31496062992125984" footer="0.31496062992125984"/>
  <pageSetup paperSize="9" scale="63" orientation="portrait" horizontalDpi="1200" verticalDpi="1200" r:id="rId1"/>
  <drawing r:id="rId2"/>
  <legacyDrawing r:id="rId3"/>
  <oleObjects>
    <mc:AlternateContent xmlns:mc="http://schemas.openxmlformats.org/markup-compatibility/2006">
      <mc:Choice Requires="x14">
        <oleObject progId="Acrobat.Document.DC" shapeId="3073" r:id="rId4">
          <objectPr defaultSize="0" autoPict="0" r:id="rId5">
            <anchor moveWithCells="1" sizeWithCells="1">
              <from>
                <xdr:col>3</xdr:col>
                <xdr:colOff>581025</xdr:colOff>
                <xdr:row>0</xdr:row>
                <xdr:rowOff>38100</xdr:rowOff>
              </from>
              <to>
                <xdr:col>6</xdr:col>
                <xdr:colOff>238125</xdr:colOff>
                <xdr:row>0</xdr:row>
                <xdr:rowOff>847725</xdr:rowOff>
              </to>
            </anchor>
          </objectPr>
        </oleObject>
      </mc:Choice>
      <mc:Fallback>
        <oleObject progId="Acrobat.Document.DC" shapeId="3073" r:id="rId4"/>
      </mc:Fallback>
    </mc:AlternateContent>
  </oleObject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F52"/>
  <sheetViews>
    <sheetView view="pageBreakPreview" topLeftCell="A19" zoomScale="90" zoomScaleSheetLayoutView="90" workbookViewId="0">
      <selection activeCell="F35" sqref="F35"/>
    </sheetView>
  </sheetViews>
  <sheetFormatPr defaultRowHeight="12.75"/>
  <cols>
    <col min="1" max="1" width="2.140625" customWidth="1"/>
    <col min="2" max="2" width="7.85546875" customWidth="1"/>
    <col min="3" max="3" width="53.28515625" customWidth="1"/>
    <col min="4" max="4" width="18" customWidth="1"/>
    <col min="5" max="5" width="1.85546875" customWidth="1"/>
  </cols>
  <sheetData>
    <row r="2" spans="2:4" ht="18" customHeight="1"/>
    <row r="3" spans="2:4" ht="20.100000000000001" customHeight="1">
      <c r="B3" s="257" t="s">
        <v>70</v>
      </c>
      <c r="C3" s="257"/>
      <c r="D3" s="257"/>
    </row>
    <row r="4" spans="2:4" ht="20.100000000000001" customHeight="1">
      <c r="B4" s="258" t="s">
        <v>71</v>
      </c>
      <c r="C4" s="258"/>
      <c r="D4" s="258"/>
    </row>
    <row r="5" spans="2:4">
      <c r="B5" s="259" t="s">
        <v>72</v>
      </c>
      <c r="C5" s="259"/>
      <c r="D5" s="259"/>
    </row>
    <row r="6" spans="2:4" ht="13.5" thickBot="1">
      <c r="B6" s="18"/>
    </row>
    <row r="7" spans="2:4" ht="21.75" customHeight="1" thickTop="1" thickBot="1">
      <c r="B7" s="265" t="s">
        <v>73</v>
      </c>
      <c r="C7" s="266"/>
      <c r="D7" s="267"/>
    </row>
    <row r="8" spans="2:4" ht="33.75" customHeight="1" thickBot="1">
      <c r="B8" s="268" t="s">
        <v>74</v>
      </c>
      <c r="C8" s="269"/>
      <c r="D8" s="19" t="s">
        <v>75</v>
      </c>
    </row>
    <row r="9" spans="2:4" ht="13.5" customHeight="1">
      <c r="B9" s="270" t="s">
        <v>99</v>
      </c>
      <c r="C9" s="271"/>
      <c r="D9" s="25"/>
    </row>
    <row r="10" spans="2:4" ht="12.75" customHeight="1">
      <c r="B10" s="23">
        <v>1</v>
      </c>
      <c r="C10" s="26" t="s">
        <v>100</v>
      </c>
      <c r="D10" s="27">
        <v>5.0000000000000001E-3</v>
      </c>
    </row>
    <row r="11" spans="2:4">
      <c r="B11" s="23">
        <v>2</v>
      </c>
      <c r="C11" s="26" t="s">
        <v>76</v>
      </c>
      <c r="D11" s="27">
        <v>8.0000000000000002E-3</v>
      </c>
    </row>
    <row r="12" spans="2:4">
      <c r="B12" s="23">
        <v>3</v>
      </c>
      <c r="C12" s="28" t="s">
        <v>67</v>
      </c>
      <c r="D12" s="27">
        <v>7.0000000000000001E-3</v>
      </c>
    </row>
    <row r="13" spans="2:4">
      <c r="B13" s="23">
        <v>4</v>
      </c>
      <c r="C13" s="26" t="s">
        <v>101</v>
      </c>
      <c r="D13" s="27">
        <v>2.9000000000000001E-2</v>
      </c>
    </row>
    <row r="14" spans="2:4" ht="12.75" customHeight="1">
      <c r="B14" s="23">
        <v>5</v>
      </c>
      <c r="C14" s="26" t="s">
        <v>102</v>
      </c>
      <c r="D14" s="27">
        <v>7.0000000000000007E-2</v>
      </c>
    </row>
    <row r="15" spans="2:4" ht="13.5" customHeight="1">
      <c r="B15" s="261" t="s">
        <v>103</v>
      </c>
      <c r="C15" s="262"/>
      <c r="D15" s="29">
        <f>SUM(D16:D19)</f>
        <v>0.1065</v>
      </c>
    </row>
    <row r="16" spans="2:4" ht="12.75" customHeight="1">
      <c r="B16" s="23">
        <v>1</v>
      </c>
      <c r="C16" s="28" t="s">
        <v>77</v>
      </c>
      <c r="D16" s="30">
        <v>0.03</v>
      </c>
    </row>
    <row r="17" spans="2:4">
      <c r="B17" s="31">
        <v>2</v>
      </c>
      <c r="C17" s="26" t="s">
        <v>78</v>
      </c>
      <c r="D17" s="30">
        <v>6.4999999999999997E-3</v>
      </c>
    </row>
    <row r="18" spans="2:4">
      <c r="B18" s="23">
        <v>3</v>
      </c>
      <c r="C18" s="26" t="s">
        <v>104</v>
      </c>
      <c r="D18" s="30">
        <v>0.05</v>
      </c>
    </row>
    <row r="19" spans="2:4">
      <c r="B19" s="31">
        <v>4</v>
      </c>
      <c r="C19" s="28" t="s">
        <v>68</v>
      </c>
      <c r="D19" s="30">
        <v>0.02</v>
      </c>
    </row>
    <row r="20" spans="2:4">
      <c r="B20" s="23">
        <v>5</v>
      </c>
      <c r="C20" s="26" t="s">
        <v>105</v>
      </c>
      <c r="D20" s="32">
        <v>0</v>
      </c>
    </row>
    <row r="21" spans="2:4">
      <c r="B21" s="31">
        <v>6</v>
      </c>
      <c r="C21" s="26" t="s">
        <v>106</v>
      </c>
      <c r="D21" s="32">
        <v>0</v>
      </c>
    </row>
    <row r="22" spans="2:4" ht="13.5" customHeight="1" thickBot="1">
      <c r="B22" s="263" t="s">
        <v>79</v>
      </c>
      <c r="C22" s="264"/>
      <c r="D22" s="33">
        <f>(D10+D11+1)*(D12+1)*(D13+1)*(D14+1)/(1-D15)-1</f>
        <v>0.25702383181869015</v>
      </c>
    </row>
    <row r="23" spans="2:4">
      <c r="B23" s="18"/>
    </row>
    <row r="24" spans="2:4">
      <c r="B24" s="18"/>
    </row>
    <row r="25" spans="2:4">
      <c r="B25" s="18"/>
    </row>
    <row r="26" spans="2:4">
      <c r="B26" s="18" t="s">
        <v>80</v>
      </c>
    </row>
    <row r="27" spans="2:4">
      <c r="B27" s="18" t="s">
        <v>81</v>
      </c>
    </row>
    <row r="28" spans="2:4">
      <c r="B28" s="18" t="s">
        <v>82</v>
      </c>
    </row>
    <row r="29" spans="2:4">
      <c r="B29" s="18" t="s">
        <v>83</v>
      </c>
    </row>
    <row r="30" spans="2:4">
      <c r="B30" s="18" t="s">
        <v>84</v>
      </c>
    </row>
    <row r="31" spans="2:4">
      <c r="B31" s="18"/>
    </row>
    <row r="32" spans="2:4">
      <c r="B32" s="18"/>
    </row>
    <row r="33" spans="2:6">
      <c r="B33" s="20" t="s">
        <v>85</v>
      </c>
    </row>
    <row r="34" spans="2:6">
      <c r="B34" s="18"/>
    </row>
    <row r="35" spans="2:6">
      <c r="F35" s="34" t="s">
        <v>86</v>
      </c>
    </row>
    <row r="36" spans="2:6">
      <c r="B36" s="18"/>
    </row>
    <row r="38" spans="2:6">
      <c r="B38" s="21" t="s">
        <v>87</v>
      </c>
    </row>
    <row r="40" spans="2:6" s="22" customFormat="1">
      <c r="B40" s="260" t="s">
        <v>88</v>
      </c>
      <c r="C40" s="260"/>
      <c r="D40" s="260"/>
    </row>
    <row r="41" spans="2:6" s="22" customFormat="1">
      <c r="B41" s="260" t="s">
        <v>89</v>
      </c>
      <c r="C41" s="260"/>
      <c r="D41" s="260"/>
    </row>
    <row r="42" spans="2:6" s="22" customFormat="1">
      <c r="B42" s="260" t="s">
        <v>90</v>
      </c>
      <c r="C42" s="260"/>
      <c r="D42" s="260"/>
    </row>
    <row r="43" spans="2:6" s="22" customFormat="1">
      <c r="B43" s="260" t="s">
        <v>91</v>
      </c>
      <c r="C43" s="260"/>
      <c r="D43" s="260"/>
    </row>
    <row r="44" spans="2:6" s="22" customFormat="1">
      <c r="B44" s="260" t="s">
        <v>92</v>
      </c>
      <c r="C44" s="260"/>
      <c r="D44" s="260"/>
    </row>
    <row r="45" spans="2:6" s="22" customFormat="1">
      <c r="B45" s="260" t="s">
        <v>93</v>
      </c>
      <c r="C45" s="260"/>
      <c r="D45" s="260"/>
    </row>
    <row r="46" spans="2:6" s="22" customFormat="1">
      <c r="B46" s="260" t="s">
        <v>94</v>
      </c>
      <c r="C46" s="260"/>
      <c r="D46" s="260"/>
    </row>
    <row r="47" spans="2:6" s="22" customFormat="1">
      <c r="B47" s="260" t="s">
        <v>95</v>
      </c>
      <c r="C47" s="260"/>
      <c r="D47" s="260"/>
    </row>
    <row r="48" spans="2:6" s="22" customFormat="1">
      <c r="B48" s="260" t="s">
        <v>96</v>
      </c>
      <c r="C48" s="260"/>
      <c r="D48" s="260"/>
    </row>
    <row r="49" spans="2:4" s="22" customFormat="1" ht="12.75" customHeight="1">
      <c r="B49" s="260" t="s">
        <v>97</v>
      </c>
      <c r="C49" s="260"/>
      <c r="D49" s="260"/>
    </row>
    <row r="50" spans="2:4" s="22" customFormat="1" ht="12.75" customHeight="1">
      <c r="B50" s="260" t="s">
        <v>98</v>
      </c>
      <c r="C50" s="260"/>
      <c r="D50" s="260"/>
    </row>
    <row r="52" spans="2:4">
      <c r="B52" s="18"/>
    </row>
  </sheetData>
  <mergeCells count="19">
    <mergeCell ref="B48:D48"/>
    <mergeCell ref="B49:D49"/>
    <mergeCell ref="B50:D50"/>
    <mergeCell ref="B45:D45"/>
    <mergeCell ref="B46:D46"/>
    <mergeCell ref="B47:D47"/>
    <mergeCell ref="B3:D3"/>
    <mergeCell ref="B4:D4"/>
    <mergeCell ref="B5:D5"/>
    <mergeCell ref="B43:D43"/>
    <mergeCell ref="B44:D44"/>
    <mergeCell ref="B15:C15"/>
    <mergeCell ref="B22:C22"/>
    <mergeCell ref="B40:D40"/>
    <mergeCell ref="B41:D41"/>
    <mergeCell ref="B42:D42"/>
    <mergeCell ref="B7:D7"/>
    <mergeCell ref="B8:C8"/>
    <mergeCell ref="B9:C9"/>
  </mergeCells>
  <printOptions horizontalCentered="1"/>
  <pageMargins left="0.51181102362204722" right="0.51181102362204722" top="1.9685039370078741" bottom="0.78740157480314965" header="0.31496062992125984" footer="0.31496062992125984"/>
  <pageSetup paperSize="9" scale="99" firstPageNumber="6" orientation="portrait" useFirstPageNumber="1" horizontalDpi="300" verticalDpi="300" r:id="rId1"/>
  <headerFooter>
    <oddHeader>&amp;C&amp;G</oddHeader>
    <oddFooter>&amp;R</odd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Equation.3" shapeId="2049" r:id="rId5">
          <objectPr defaultSize="0" autoPict="0" r:id="rId6">
            <anchor moveWithCells="1" sizeWithCells="1">
              <from>
                <xdr:col>1</xdr:col>
                <xdr:colOff>9525</xdr:colOff>
                <xdr:row>32</xdr:row>
                <xdr:rowOff>95250</xdr:rowOff>
              </from>
              <to>
                <xdr:col>3</xdr:col>
                <xdr:colOff>923925</xdr:colOff>
                <xdr:row>35</xdr:row>
                <xdr:rowOff>142875</xdr:rowOff>
              </to>
            </anchor>
          </objectPr>
        </oleObject>
      </mc:Choice>
      <mc:Fallback>
        <oleObject progId="Equation.3" shapeId="2049" r:id="rId5"/>
      </mc:Fallback>
    </mc:AlternateContent>
    <mc:AlternateContent xmlns:mc="http://schemas.openxmlformats.org/markup-compatibility/2006">
      <mc:Choice Requires="x14">
        <oleObject progId="Equation.3" shapeId="2050" r:id="rId7">
          <objectPr defaultSize="0" autoPict="0" r:id="rId6">
            <anchor moveWithCells="1" sizeWithCells="1">
              <from>
                <xdr:col>1</xdr:col>
                <xdr:colOff>19050</xdr:colOff>
                <xdr:row>32</xdr:row>
                <xdr:rowOff>76200</xdr:rowOff>
              </from>
              <to>
                <xdr:col>3</xdr:col>
                <xdr:colOff>952500</xdr:colOff>
                <xdr:row>35</xdr:row>
                <xdr:rowOff>114300</xdr:rowOff>
              </to>
            </anchor>
          </objectPr>
        </oleObject>
      </mc:Choice>
      <mc:Fallback>
        <oleObject progId="Equation.3" shapeId="2050" r:id="rId7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U48"/>
  <sheetViews>
    <sheetView view="pageBreakPreview" topLeftCell="A7" zoomScale="80" zoomScaleSheetLayoutView="80" workbookViewId="0">
      <selection activeCell="C16" sqref="C16"/>
    </sheetView>
  </sheetViews>
  <sheetFormatPr defaultColWidth="9.140625" defaultRowHeight="12.75"/>
  <cols>
    <col min="1" max="1" width="2" style="2" customWidth="1"/>
    <col min="2" max="2" width="10.42578125" style="2" bestFit="1" customWidth="1"/>
    <col min="3" max="3" width="63.140625" style="2" customWidth="1"/>
    <col min="4" max="4" width="16.7109375" style="2" customWidth="1"/>
    <col min="5" max="5" width="2" style="2" customWidth="1"/>
    <col min="6" max="16384" width="9.140625" style="2"/>
  </cols>
  <sheetData>
    <row r="2" spans="1:255" ht="14.25">
      <c r="A2" s="1"/>
      <c r="B2" s="272"/>
      <c r="C2" s="272"/>
      <c r="D2" s="27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ht="14.25">
      <c r="A3" s="1"/>
      <c r="B3" s="272"/>
      <c r="C3" s="272"/>
      <c r="D3" s="272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15.75">
      <c r="A4" s="1"/>
      <c r="B4" s="273"/>
      <c r="C4" s="273"/>
      <c r="D4" s="273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13.5" thickBot="1">
      <c r="B5" s="274"/>
      <c r="C5" s="274"/>
      <c r="D5" s="274"/>
    </row>
    <row r="6" spans="1:255" ht="13.5" thickBot="1">
      <c r="B6" s="275" t="s">
        <v>9</v>
      </c>
      <c r="C6" s="276"/>
      <c r="D6" s="276"/>
    </row>
    <row r="7" spans="1:255" ht="13.5" thickBot="1"/>
    <row r="8" spans="1:255">
      <c r="A8" s="1"/>
      <c r="B8" s="3" t="s">
        <v>1</v>
      </c>
      <c r="C8" s="4" t="s">
        <v>2</v>
      </c>
      <c r="D8" s="5" t="s">
        <v>10</v>
      </c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>
      <c r="B9" s="277" t="s">
        <v>11</v>
      </c>
      <c r="C9" s="278"/>
      <c r="D9" s="24" t="s">
        <v>0</v>
      </c>
    </row>
    <row r="10" spans="1:255">
      <c r="B10" s="6" t="s">
        <v>12</v>
      </c>
      <c r="C10" s="14" t="s">
        <v>3</v>
      </c>
      <c r="D10" s="7">
        <v>0</v>
      </c>
    </row>
    <row r="11" spans="1:255">
      <c r="B11" s="6" t="s">
        <v>13</v>
      </c>
      <c r="C11" s="8" t="s">
        <v>8</v>
      </c>
      <c r="D11" s="7">
        <v>1.4999999999999999E-2</v>
      </c>
    </row>
    <row r="12" spans="1:255">
      <c r="B12" s="6" t="s">
        <v>14</v>
      </c>
      <c r="C12" s="8" t="s">
        <v>7</v>
      </c>
      <c r="D12" s="7">
        <v>0.01</v>
      </c>
    </row>
    <row r="13" spans="1:255">
      <c r="B13" s="6" t="s">
        <v>15</v>
      </c>
      <c r="C13" s="8" t="s">
        <v>4</v>
      </c>
      <c r="D13" s="7">
        <v>2E-3</v>
      </c>
    </row>
    <row r="14" spans="1:255">
      <c r="B14" s="6" t="s">
        <v>16</v>
      </c>
      <c r="C14" s="8" t="s">
        <v>5</v>
      </c>
      <c r="D14" s="7">
        <v>6.0000000000000001E-3</v>
      </c>
    </row>
    <row r="15" spans="1:255">
      <c r="B15" s="6" t="s">
        <v>17</v>
      </c>
      <c r="C15" s="8" t="s">
        <v>18</v>
      </c>
      <c r="D15" s="7">
        <v>2.5000000000000001E-2</v>
      </c>
    </row>
    <row r="16" spans="1:255">
      <c r="B16" s="6" t="s">
        <v>19</v>
      </c>
      <c r="C16" s="14" t="s">
        <v>20</v>
      </c>
      <c r="D16" s="7">
        <v>0.03</v>
      </c>
    </row>
    <row r="17" spans="2:4">
      <c r="B17" s="6" t="s">
        <v>21</v>
      </c>
      <c r="C17" s="14" t="s">
        <v>6</v>
      </c>
      <c r="D17" s="7">
        <v>0.08</v>
      </c>
    </row>
    <row r="18" spans="2:4">
      <c r="B18" s="6" t="s">
        <v>22</v>
      </c>
      <c r="C18" s="14" t="s">
        <v>23</v>
      </c>
      <c r="D18" s="7">
        <v>0</v>
      </c>
    </row>
    <row r="19" spans="2:4">
      <c r="B19" s="279" t="s">
        <v>24</v>
      </c>
      <c r="C19" s="280"/>
      <c r="D19" s="9">
        <f>SUM(D10:D18)</f>
        <v>0.16799999999999998</v>
      </c>
    </row>
    <row r="20" spans="2:4">
      <c r="B20" s="279"/>
      <c r="C20" s="280"/>
      <c r="D20" s="281"/>
    </row>
    <row r="21" spans="2:4">
      <c r="B21" s="282" t="s">
        <v>25</v>
      </c>
      <c r="C21" s="283"/>
      <c r="D21" s="284"/>
    </row>
    <row r="22" spans="2:4">
      <c r="B22" s="6" t="s">
        <v>26</v>
      </c>
      <c r="C22" s="8" t="s">
        <v>27</v>
      </c>
      <c r="D22" s="7">
        <v>0.18140000000000001</v>
      </c>
    </row>
    <row r="23" spans="2:4">
      <c r="B23" s="6" t="s">
        <v>28</v>
      </c>
      <c r="C23" s="8" t="s">
        <v>29</v>
      </c>
      <c r="D23" s="7">
        <v>4.1599999999999998E-2</v>
      </c>
    </row>
    <row r="24" spans="2:4">
      <c r="B24" s="6" t="s">
        <v>30</v>
      </c>
      <c r="C24" s="8" t="s">
        <v>31</v>
      </c>
      <c r="D24" s="7">
        <v>9.1999999999999998E-3</v>
      </c>
    </row>
    <row r="25" spans="2:4">
      <c r="B25" s="6" t="s">
        <v>32</v>
      </c>
      <c r="C25" s="8" t="s">
        <v>33</v>
      </c>
      <c r="D25" s="7">
        <v>0.1105</v>
      </c>
    </row>
    <row r="26" spans="2:4">
      <c r="B26" s="6" t="s">
        <v>34</v>
      </c>
      <c r="C26" s="8" t="s">
        <v>35</v>
      </c>
      <c r="D26" s="7">
        <v>8.0000000000000004E-4</v>
      </c>
    </row>
    <row r="27" spans="2:4">
      <c r="B27" s="6" t="s">
        <v>36</v>
      </c>
      <c r="C27" s="8" t="s">
        <v>37</v>
      </c>
      <c r="D27" s="7">
        <v>7.4000000000000003E-3</v>
      </c>
    </row>
    <row r="28" spans="2:4">
      <c r="B28" s="6" t="s">
        <v>38</v>
      </c>
      <c r="C28" s="8" t="s">
        <v>39</v>
      </c>
      <c r="D28" s="7">
        <v>2.7900000000000001E-2</v>
      </c>
    </row>
    <row r="29" spans="2:4">
      <c r="B29" s="6" t="s">
        <v>40</v>
      </c>
      <c r="C29" s="8" t="s">
        <v>41</v>
      </c>
      <c r="D29" s="7">
        <v>1.1999999999999999E-3</v>
      </c>
    </row>
    <row r="30" spans="2:4">
      <c r="B30" s="6" t="s">
        <v>42</v>
      </c>
      <c r="C30" s="8" t="s">
        <v>43</v>
      </c>
      <c r="D30" s="7">
        <v>0.1009</v>
      </c>
    </row>
    <row r="31" spans="2:4">
      <c r="B31" s="6" t="s">
        <v>44</v>
      </c>
      <c r="C31" s="8" t="s">
        <v>45</v>
      </c>
      <c r="D31" s="7">
        <v>2.9999999999999997E-4</v>
      </c>
    </row>
    <row r="32" spans="2:4">
      <c r="B32" s="285" t="s">
        <v>46</v>
      </c>
      <c r="C32" s="286"/>
      <c r="D32" s="10">
        <f>SUM(D22:D31)</f>
        <v>0.48120000000000002</v>
      </c>
    </row>
    <row r="33" spans="1:255">
      <c r="B33" s="279"/>
      <c r="C33" s="280"/>
      <c r="D33" s="281"/>
    </row>
    <row r="34" spans="1:255">
      <c r="B34" s="282" t="s">
        <v>47</v>
      </c>
      <c r="C34" s="283"/>
      <c r="D34" s="284"/>
    </row>
    <row r="35" spans="1:255">
      <c r="B35" s="6" t="s">
        <v>48</v>
      </c>
      <c r="C35" s="8" t="s">
        <v>49</v>
      </c>
      <c r="D35" s="7">
        <v>6.2799999999999995E-2</v>
      </c>
    </row>
    <row r="36" spans="1:255">
      <c r="B36" s="6" t="s">
        <v>50</v>
      </c>
      <c r="C36" s="8" t="s">
        <v>51</v>
      </c>
      <c r="D36" s="7">
        <v>3.5000000000000001E-3</v>
      </c>
    </row>
    <row r="37" spans="1:255">
      <c r="B37" s="6" t="s">
        <v>52</v>
      </c>
      <c r="C37" s="8" t="s">
        <v>53</v>
      </c>
      <c r="D37" s="7">
        <v>4.2299999999999997E-2</v>
      </c>
    </row>
    <row r="38" spans="1:255">
      <c r="B38" s="6" t="s">
        <v>54</v>
      </c>
      <c r="C38" s="8" t="s">
        <v>55</v>
      </c>
      <c r="D38" s="7">
        <v>5.0099999999999999E-2</v>
      </c>
    </row>
    <row r="39" spans="1:255">
      <c r="B39" s="6" t="s">
        <v>56</v>
      </c>
      <c r="C39" s="8" t="s">
        <v>57</v>
      </c>
      <c r="D39" s="7">
        <v>5.3E-3</v>
      </c>
    </row>
    <row r="40" spans="1:255">
      <c r="A40" s="1"/>
      <c r="B40" s="290" t="s">
        <v>58</v>
      </c>
      <c r="C40" s="291"/>
      <c r="D40" s="9">
        <f>SUM(D35:D39)</f>
        <v>0.16400000000000001</v>
      </c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>
      <c r="B41" s="279"/>
      <c r="C41" s="280"/>
      <c r="D41" s="281"/>
    </row>
    <row r="42" spans="1:255">
      <c r="B42" s="282" t="s">
        <v>59</v>
      </c>
      <c r="C42" s="283"/>
      <c r="D42" s="284"/>
    </row>
    <row r="43" spans="1:255">
      <c r="B43" s="6" t="s">
        <v>60</v>
      </c>
      <c r="C43" s="11" t="s">
        <v>61</v>
      </c>
      <c r="D43" s="7">
        <v>8.0799999999999997E-2</v>
      </c>
    </row>
    <row r="44" spans="1:255">
      <c r="B44" s="292" t="s">
        <v>62</v>
      </c>
      <c r="C44" s="11" t="s">
        <v>63</v>
      </c>
      <c r="D44" s="294">
        <v>5.5999999999999999E-3</v>
      </c>
    </row>
    <row r="45" spans="1:255">
      <c r="B45" s="293"/>
      <c r="C45" s="12" t="s">
        <v>64</v>
      </c>
      <c r="D45" s="295"/>
    </row>
    <row r="46" spans="1:255">
      <c r="B46" s="279" t="s">
        <v>65</v>
      </c>
      <c r="C46" s="287"/>
      <c r="D46" s="9">
        <f>SUM(D43:D45)</f>
        <v>8.6399999999999991E-2</v>
      </c>
    </row>
    <row r="47" spans="1:255">
      <c r="B47" s="279"/>
      <c r="C47" s="280"/>
      <c r="D47" s="281"/>
    </row>
    <row r="48" spans="1:255" ht="13.5" thickBot="1">
      <c r="B48" s="288" t="s">
        <v>66</v>
      </c>
      <c r="C48" s="289"/>
      <c r="D48" s="13">
        <f>+D46+D40+D32+D19</f>
        <v>0.89959999999999996</v>
      </c>
    </row>
  </sheetData>
  <mergeCells count="20">
    <mergeCell ref="B33:D33"/>
    <mergeCell ref="B46:C46"/>
    <mergeCell ref="B47:D47"/>
    <mergeCell ref="B48:C48"/>
    <mergeCell ref="B34:D34"/>
    <mergeCell ref="B40:C40"/>
    <mergeCell ref="B41:D41"/>
    <mergeCell ref="B42:D42"/>
    <mergeCell ref="B44:B45"/>
    <mergeCell ref="D44:D45"/>
    <mergeCell ref="B9:C9"/>
    <mergeCell ref="B19:C19"/>
    <mergeCell ref="B20:D20"/>
    <mergeCell ref="B21:D21"/>
    <mergeCell ref="B32:C32"/>
    <mergeCell ref="B2:D2"/>
    <mergeCell ref="B3:D3"/>
    <mergeCell ref="B4:D4"/>
    <mergeCell ref="B5:D5"/>
    <mergeCell ref="B6:D6"/>
  </mergeCells>
  <pageMargins left="0.9055118110236221" right="0.51181102362204722" top="1.5748031496062993" bottom="0.78740157480314965" header="0.19685039370078741" footer="0.19685039370078741"/>
  <pageSetup paperSize="9" scale="80" firstPageNumber="7" orientation="portrait" useFirstPageNumber="1" horizontalDpi="300" verticalDpi="300" r:id="rId1"/>
  <headerFooter>
    <oddHeader>&amp;C&amp;G</oddHeader>
    <oddFooter>&amp;C&amp;9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8</vt:i4>
      </vt:variant>
      <vt:variant>
        <vt:lpstr>Intervalos nomeados</vt:lpstr>
      </vt:variant>
      <vt:variant>
        <vt:i4>14</vt:i4>
      </vt:variant>
    </vt:vector>
  </HeadingPairs>
  <TitlesOfParts>
    <vt:vector size="22" baseType="lpstr">
      <vt:lpstr>MED 01</vt:lpstr>
      <vt:lpstr>MED 02</vt:lpstr>
      <vt:lpstr>MED 03</vt:lpstr>
      <vt:lpstr>MED 04</vt:lpstr>
      <vt:lpstr>REL FOTO</vt:lpstr>
      <vt:lpstr>M CALCULO</vt:lpstr>
      <vt:lpstr>4. BDI</vt:lpstr>
      <vt:lpstr>5. LS</vt:lpstr>
      <vt:lpstr>'4. BDI'!Area_de_impressao</vt:lpstr>
      <vt:lpstr>'5. LS'!Area_de_impressao</vt:lpstr>
      <vt:lpstr>'M CALCULO'!Area_de_impressao</vt:lpstr>
      <vt:lpstr>'MED 01'!Area_de_impressao</vt:lpstr>
      <vt:lpstr>'MED 02'!Area_de_impressao</vt:lpstr>
      <vt:lpstr>'MED 03'!Area_de_impressao</vt:lpstr>
      <vt:lpstr>'MED 04'!Area_de_impressao</vt:lpstr>
      <vt:lpstr>'REL FOTO'!Area_de_impressao</vt:lpstr>
      <vt:lpstr>'M CALCULO'!Titulos_de_impressao</vt:lpstr>
      <vt:lpstr>'MED 01'!Titulos_de_impressao</vt:lpstr>
      <vt:lpstr>'MED 02'!Titulos_de_impressao</vt:lpstr>
      <vt:lpstr>'MED 03'!Titulos_de_impressao</vt:lpstr>
      <vt:lpstr>'MED 04'!Titulos_de_impressao</vt:lpstr>
      <vt:lpstr>'REL FOTO'!Titulos_de_impressao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OSCAR</dc:creator>
  <cp:lastModifiedBy>Urbano 1</cp:lastModifiedBy>
  <cp:lastPrinted>2023-07-13T18:31:24Z</cp:lastPrinted>
  <dcterms:created xsi:type="dcterms:W3CDTF">2006-11-15T13:19:20Z</dcterms:created>
  <dcterms:modified xsi:type="dcterms:W3CDTF">2023-07-13T18:51:39Z</dcterms:modified>
</cp:coreProperties>
</file>